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67A7971A-A3A4-4E28-9E84-F8488D424BBD}" xr6:coauthVersionLast="45" xr6:coauthVersionMax="45" xr10:uidLastSave="{00000000-0000-0000-0000-000000000000}"/>
  <bookViews>
    <workbookView xWindow="2895" yWindow="2895" windowWidth="20430" windowHeight="11070" xr2:uid="{16EE8171-3CB8-4C93-80B3-56926DE7868F}"/>
  </bookViews>
  <sheets>
    <sheet name="Figur" sheetId="1" r:id="rId1"/>
    <sheet name="Data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2" i="2" l="1"/>
  <c r="M122" i="2"/>
  <c r="L122" i="2"/>
  <c r="K122" i="2"/>
  <c r="J122" i="2"/>
  <c r="I122" i="2"/>
  <c r="H122" i="2"/>
  <c r="G122" i="2"/>
  <c r="F122" i="2"/>
  <c r="E122" i="2"/>
  <c r="D122" i="2"/>
  <c r="C122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F88" i="2"/>
  <c r="E88" i="2"/>
  <c r="G88" i="2" s="1"/>
  <c r="B88" i="2"/>
  <c r="G87" i="2"/>
  <c r="E87" i="2"/>
  <c r="D87" i="2"/>
  <c r="B87" i="2"/>
  <c r="G86" i="2"/>
  <c r="E86" i="2"/>
  <c r="D86" i="2"/>
  <c r="B86" i="2"/>
  <c r="G85" i="2"/>
  <c r="E85" i="2"/>
  <c r="D85" i="2"/>
  <c r="B85" i="2"/>
  <c r="G84" i="2"/>
  <c r="E84" i="2"/>
  <c r="D84" i="2"/>
  <c r="B84" i="2"/>
  <c r="F83" i="2"/>
  <c r="E83" i="2"/>
  <c r="D83" i="2"/>
  <c r="B83" i="2"/>
  <c r="G83" i="2" s="1"/>
  <c r="F82" i="2"/>
  <c r="E82" i="2"/>
  <c r="D82" i="2"/>
  <c r="B82" i="2"/>
  <c r="G82" i="2" s="1"/>
  <c r="E81" i="2"/>
  <c r="D81" i="2"/>
  <c r="G81" i="2" s="1"/>
  <c r="B81" i="2"/>
  <c r="E80" i="2"/>
  <c r="D80" i="2"/>
  <c r="G80" i="2" s="1"/>
  <c r="B80" i="2"/>
  <c r="E79" i="2"/>
  <c r="D79" i="2"/>
  <c r="G79" i="2" s="1"/>
  <c r="B79" i="2"/>
  <c r="E78" i="2"/>
  <c r="D78" i="2"/>
  <c r="G78" i="2" s="1"/>
  <c r="B78" i="2"/>
  <c r="E77" i="2"/>
  <c r="D77" i="2"/>
  <c r="G77" i="2" s="1"/>
  <c r="B77" i="2"/>
  <c r="E76" i="2"/>
  <c r="D76" i="2"/>
  <c r="G76" i="2" s="1"/>
  <c r="B76" i="2"/>
  <c r="E75" i="2"/>
  <c r="D75" i="2"/>
  <c r="G75" i="2" s="1"/>
  <c r="B75" i="2"/>
  <c r="E74" i="2"/>
  <c r="D74" i="2"/>
  <c r="G74" i="2" s="1"/>
  <c r="B74" i="2"/>
  <c r="E73" i="2"/>
  <c r="D73" i="2"/>
  <c r="G73" i="2" s="1"/>
  <c r="B73" i="2"/>
  <c r="E72" i="2"/>
  <c r="D72" i="2"/>
  <c r="G72" i="2" s="1"/>
  <c r="B72" i="2"/>
  <c r="E71" i="2"/>
  <c r="D71" i="2"/>
  <c r="G71" i="2" s="1"/>
  <c r="B71" i="2"/>
  <c r="E70" i="2"/>
  <c r="D70" i="2"/>
  <c r="G70" i="2" s="1"/>
  <c r="B70" i="2"/>
  <c r="E69" i="2"/>
  <c r="D69" i="2"/>
  <c r="G69" i="2" s="1"/>
  <c r="B69" i="2"/>
  <c r="F68" i="2"/>
  <c r="E68" i="2"/>
  <c r="D68" i="2"/>
  <c r="B68" i="2"/>
  <c r="G68" i="2" s="1"/>
  <c r="E67" i="2"/>
  <c r="D67" i="2"/>
  <c r="B67" i="2"/>
  <c r="G67" i="2" s="1"/>
  <c r="E66" i="2"/>
  <c r="G66" i="2" s="1"/>
  <c r="D66" i="2"/>
</calcChain>
</file>

<file path=xl/sharedStrings.xml><?xml version="1.0" encoding="utf-8"?>
<sst xmlns="http://schemas.openxmlformats.org/spreadsheetml/2006/main" count="127" uniqueCount="77">
  <si>
    <t>Folketingsvalget 2015 og 2019</t>
  </si>
  <si>
    <r>
      <rPr>
        <b/>
        <sz val="8"/>
        <color rgb="FF231F20"/>
        <rFont val="Arial"/>
        <family val="2"/>
      </rPr>
      <t>Folketingsvalget d. 18. Juni 2015</t>
    </r>
  </si>
  <si>
    <t>Folketingsvalget 5. juni 2019</t>
  </si>
  <si>
    <t>Socialdemokratiet</t>
  </si>
  <si>
    <t>Dansk Folkeparti</t>
  </si>
  <si>
    <t>Venstre</t>
  </si>
  <si>
    <t>Enhedslisten</t>
  </si>
  <si>
    <t>Radikale Venstre</t>
  </si>
  <si>
    <t>Figur 10.1</t>
  </si>
  <si>
    <t>Figur 10-2</t>
  </si>
  <si>
    <t>Mandater bag regeringerne</t>
  </si>
  <si>
    <t>Kilde:Danmarks Radio og Statistikbanken</t>
  </si>
  <si>
    <t>Kilde: Folketinget</t>
  </si>
  <si>
    <t>Soc.</t>
  </si>
  <si>
    <t>Rad.</t>
  </si>
  <si>
    <t>SF</t>
  </si>
  <si>
    <t>CD</t>
  </si>
  <si>
    <t>KrD</t>
  </si>
  <si>
    <t>LA</t>
  </si>
  <si>
    <t>Kons.</t>
  </si>
  <si>
    <t>Nordatl.</t>
  </si>
  <si>
    <t>I alt</t>
  </si>
  <si>
    <t>Figur 10.3</t>
  </si>
  <si>
    <t>Styrkeforholdet mellem de politiske fløje 1957-2019</t>
  </si>
  <si>
    <t>Venstrefløj: SF, Enhedslisten, Alternativet, DKP, VS, Fælleskurs, KAP, SAP, DKP-ml, Minoritetspartiet, Grønne, Humanistisk Parti, Fredspolitisk Folkeparti.</t>
  </si>
  <si>
    <t>Centrum: Radikale,  Alternativet, CD, Kristendemokraterne, Liberalt Centrum, Slesvigsk Parti, Pensionistpartiet, Retsforbundet.</t>
  </si>
  <si>
    <t>Radikale udgjorde 8,6 pct. I 2019.Se også tabel 11.3.</t>
  </si>
  <si>
    <t>LA: Liberal Alliance - udsprang af Ny Alliance - et centrumparti, der blev valgt ind i 2007, men allerede i 2008 ændrede navn og politik.</t>
  </si>
  <si>
    <t>Værdipolitisk højre: Dansk Folkeparti, Fremskridstspartiet, Ny Borgerlige, Stram Kurs.</t>
  </si>
  <si>
    <t>Kilde: Danmarks Statistik. Div. Publikationer, Folketinget.</t>
  </si>
  <si>
    <t>Styrkeforholdet mellem de politiske fløje 1953 - 2015</t>
  </si>
  <si>
    <t>Venstrefløj</t>
  </si>
  <si>
    <t>Socialdemokraterne</t>
  </si>
  <si>
    <t>Centrum  inkl. Radikale</t>
  </si>
  <si>
    <t>Konservative Venstre og LA</t>
  </si>
  <si>
    <t>Værdi-politisk højre</t>
  </si>
  <si>
    <t>Centrum: Radikale, Ny Alliance, Liberal Alliance, Alternativet, CD, Kristendemokraterne, Liberalt Centrum, Slesvigsk Parti, Pensionistpartiet.</t>
  </si>
  <si>
    <t>Værdipolitisk højre: Dansk Folkeparti, Fremskridstspartiet, Uafhængige, Dansk Samling.</t>
  </si>
  <si>
    <t>Kilde: Danmarks Statistik. Div. Publikationer</t>
  </si>
  <si>
    <t>Figur 10.4</t>
  </si>
  <si>
    <t xml:space="preserve">Partiernes vælgerprofil -køn og aldder </t>
  </si>
  <si>
    <t>Data: 7.708 interwiews foretaget 1/10-30/12 2019.</t>
  </si>
  <si>
    <t>SI= Dem, der ikke angiver et parti.</t>
  </si>
  <si>
    <t>Kilde: Professor Kasper Møller Hansen for Altinget.dk på baggrund af data fra KANTAR Gallup</t>
  </si>
  <si>
    <t>Soc</t>
  </si>
  <si>
    <t>RV</t>
  </si>
  <si>
    <t>Kon</t>
  </si>
  <si>
    <t>NB</t>
  </si>
  <si>
    <t>BL</t>
  </si>
  <si>
    <t>Kr</t>
  </si>
  <si>
    <t>DF</t>
  </si>
  <si>
    <t>SK</t>
  </si>
  <si>
    <t>V</t>
  </si>
  <si>
    <t>Enh</t>
  </si>
  <si>
    <t>Alt</t>
  </si>
  <si>
    <t>Andre</t>
  </si>
  <si>
    <t>Mand</t>
  </si>
  <si>
    <t>Kvinde</t>
  </si>
  <si>
    <t>Total</t>
  </si>
  <si>
    <t>(N)</t>
  </si>
  <si>
    <t>EL</t>
  </si>
  <si>
    <t>S</t>
  </si>
  <si>
    <t>R</t>
  </si>
  <si>
    <t>K</t>
  </si>
  <si>
    <t>SI</t>
  </si>
  <si>
    <t>Kvindeandel</t>
  </si>
  <si>
    <t/>
  </si>
  <si>
    <t>SI_NU</t>
  </si>
  <si>
    <t>18-24 år</t>
  </si>
  <si>
    <t>%</t>
  </si>
  <si>
    <t>25-29 år</t>
  </si>
  <si>
    <t>30-39 år</t>
  </si>
  <si>
    <t>40-49 år</t>
  </si>
  <si>
    <t>50-59 år</t>
  </si>
  <si>
    <t>60-69 år</t>
  </si>
  <si>
    <t>70 + år</t>
  </si>
  <si>
    <t>18-29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</si>
</sst>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8"/>
      <color rgb="FF231F20"/>
      <name val="Arial"/>
      <family val="2"/>
    </font>
    <font>
      <sz val="8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CDDDE"/>
      </patternFill>
    </fill>
    <fill>
      <patternFill patternType="solid">
        <fgColor rgb="FFD600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 indent="1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5" fillId="0" borderId="0" xfId="1" applyFont="1" applyAlignment="1">
      <alignment horizontal="right"/>
    </xf>
    <xf numFmtId="0" fontId="5" fillId="0" borderId="0" xfId="1" applyFont="1" applyAlignment="1" applyProtection="1">
      <alignment horizontal="right"/>
      <protection locked="0"/>
    </xf>
    <xf numFmtId="0" fontId="5" fillId="0" borderId="0" xfId="1" applyFont="1"/>
    <xf numFmtId="0" fontId="5" fillId="0" borderId="0" xfId="1" applyFont="1" applyProtection="1">
      <protection locked="0"/>
    </xf>
    <xf numFmtId="1" fontId="5" fillId="0" borderId="0" xfId="1" applyNumberFormat="1" applyFont="1" applyAlignment="1" applyProtection="1">
      <alignment horizontal="right"/>
      <protection locked="0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 wrapText="1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quotePrefix="1" applyFont="1"/>
  </cellXfs>
  <cellStyles count="2">
    <cellStyle name="Normal" xfId="0" builtinId="0"/>
    <cellStyle name="Normal_Ark1" xfId="1" xr:uid="{F2B50595-85F0-46BC-9D23-CCF13C67E79D}"/>
  </cellStyles>
  <dxfs count="0"/>
  <tableStyles count="0" defaultTableStyle="TableStyleMedium2" defaultPivotStyle="PivotStyleLight16"/>
  <colors>
    <mruColors>
      <color rgb="FFD60093"/>
      <color rgb="FFB033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840101740422082E-2"/>
          <c:y val="0.16088913023803059"/>
          <c:w val="0.89027400162423642"/>
          <c:h val="0.58139654418197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[1]Data!$B$6</c:f>
              <c:strCache>
                <c:ptCount val="1"/>
                <c:pt idx="0">
                  <c:v>Soc.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[1]Data!$B$7:$B$59</c:f>
              <c:numCache>
                <c:formatCode>General</c:formatCode>
                <c:ptCount val="53"/>
                <c:pt idx="0">
                  <c:v>76</c:v>
                </c:pt>
                <c:pt idx="1">
                  <c:v>69</c:v>
                </c:pt>
                <c:pt idx="2">
                  <c:v>69</c:v>
                </c:pt>
                <c:pt idx="6">
                  <c:v>70</c:v>
                </c:pt>
                <c:pt idx="7">
                  <c:v>70</c:v>
                </c:pt>
                <c:pt idx="10">
                  <c:v>53</c:v>
                </c:pt>
                <c:pt idx="11">
                  <c:v>53</c:v>
                </c:pt>
                <c:pt idx="12">
                  <c:v>65</c:v>
                </c:pt>
                <c:pt idx="13">
                  <c:v>65</c:v>
                </c:pt>
                <c:pt idx="14">
                  <c:v>68</c:v>
                </c:pt>
                <c:pt idx="15">
                  <c:v>68</c:v>
                </c:pt>
                <c:pt idx="16">
                  <c:v>59</c:v>
                </c:pt>
                <c:pt idx="28">
                  <c:v>69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47">
                  <c:v>44</c:v>
                </c:pt>
                <c:pt idx="48">
                  <c:v>45</c:v>
                </c:pt>
                <c:pt idx="49">
                  <c:v>47</c:v>
                </c:pt>
                <c:pt idx="5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9-4E7B-A278-63A077BD0AA1}"/>
            </c:ext>
          </c:extLst>
        </c:ser>
        <c:ser>
          <c:idx val="1"/>
          <c:order val="1"/>
          <c:tx>
            <c:strRef>
              <c:f>[1]Data!$C$6</c:f>
              <c:strCache>
                <c:ptCount val="1"/>
                <c:pt idx="0">
                  <c:v>Rad.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[1]Data!$C$7:$C$59</c:f>
              <c:numCache>
                <c:formatCode>General</c:formatCode>
                <c:ptCount val="53"/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23">
                  <c:v>10</c:v>
                </c:pt>
                <c:pt idx="24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9-4E7B-A278-63A077BD0AA1}"/>
            </c:ext>
          </c:extLst>
        </c:ser>
        <c:ser>
          <c:idx val="2"/>
          <c:order val="2"/>
          <c:tx>
            <c:strRef>
              <c:f>[1]Data!$D$6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[1]Data!$D$7:$D$59</c:f>
              <c:numCache>
                <c:formatCode>General</c:formatCode>
                <c:ptCount val="53"/>
                <c:pt idx="47">
                  <c:v>16</c:v>
                </c:pt>
                <c:pt idx="4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9-4E7B-A278-63A077BD0AA1}"/>
            </c:ext>
          </c:extLst>
        </c:ser>
        <c:ser>
          <c:idx val="3"/>
          <c:order val="3"/>
          <c:tx>
            <c:strRef>
              <c:f>[1]Data!$E$6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[1]Data!$E$7:$E$59</c:f>
              <c:numCache>
                <c:formatCode>General</c:formatCode>
                <c:ptCount val="53"/>
                <c:pt idx="17">
                  <c:v>15</c:v>
                </c:pt>
                <c:pt idx="18">
                  <c:v>15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8">
                  <c:v>9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9-4E7B-A278-63A077BD0AA1}"/>
            </c:ext>
          </c:extLst>
        </c:ser>
        <c:ser>
          <c:idx val="4"/>
          <c:order val="4"/>
          <c:tx>
            <c:strRef>
              <c:f>[1]Data!$F$6</c:f>
              <c:strCache>
                <c:ptCount val="1"/>
                <c:pt idx="0">
                  <c:v>KrD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[1]Data!$F$7:$F$59</c:f>
              <c:numCache>
                <c:formatCode>General</c:formatCode>
                <c:ptCount val="53"/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39-4E7B-A278-63A077BD0AA1}"/>
            </c:ext>
          </c:extLst>
        </c:ser>
        <c:ser>
          <c:idx val="5"/>
          <c:order val="5"/>
          <c:tx>
            <c:strRef>
              <c:f>[1]Data!$G$6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[1]Data!$G$7:$G$59</c:f>
              <c:numCache>
                <c:formatCode>General</c:formatCode>
                <c:ptCount val="53"/>
                <c:pt idx="5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39-4E7B-A278-63A077BD0AA1}"/>
            </c:ext>
          </c:extLst>
        </c:ser>
        <c:ser>
          <c:idx val="6"/>
          <c:order val="6"/>
          <c:tx>
            <c:strRef>
              <c:f>[1]Data!$H$6</c:f>
              <c:strCache>
                <c:ptCount val="1"/>
                <c:pt idx="0">
                  <c:v>Kons.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[1]Data!$H$7:$H$59</c:f>
              <c:numCache>
                <c:formatCode>General</c:formatCode>
                <c:ptCount val="53"/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17">
                  <c:v>26</c:v>
                </c:pt>
                <c:pt idx="18">
                  <c:v>26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38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17</c:v>
                </c:pt>
                <c:pt idx="5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39-4E7B-A278-63A077BD0AA1}"/>
            </c:ext>
          </c:extLst>
        </c:ser>
        <c:ser>
          <c:idx val="7"/>
          <c:order val="7"/>
          <c:tx>
            <c:strRef>
              <c:f>[1]Data!$I$6</c:f>
              <c:strCache>
                <c:ptCount val="1"/>
                <c:pt idx="0">
                  <c:v>Venstre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[1]Data!$I$7:$I$59</c:f>
              <c:numCache>
                <c:formatCode>General</c:formatCode>
                <c:ptCount val="53"/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8">
                  <c:v>22</c:v>
                </c:pt>
                <c:pt idx="9">
                  <c:v>22</c:v>
                </c:pt>
                <c:pt idx="13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19</c:v>
                </c:pt>
                <c:pt idx="23">
                  <c:v>22</c:v>
                </c:pt>
                <c:pt idx="24">
                  <c:v>22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52</c:v>
                </c:pt>
                <c:pt idx="41">
                  <c:v>52</c:v>
                </c:pt>
                <c:pt idx="42">
                  <c:v>47</c:v>
                </c:pt>
                <c:pt idx="43">
                  <c:v>47</c:v>
                </c:pt>
                <c:pt idx="44">
                  <c:v>47</c:v>
                </c:pt>
                <c:pt idx="45">
                  <c:v>47</c:v>
                </c:pt>
                <c:pt idx="46">
                  <c:v>46</c:v>
                </c:pt>
                <c:pt idx="50">
                  <c:v>34</c:v>
                </c:pt>
                <c:pt idx="5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39-4E7B-A278-63A077BD0AA1}"/>
            </c:ext>
          </c:extLst>
        </c:ser>
        <c:ser>
          <c:idx val="9"/>
          <c:order val="9"/>
          <c:tx>
            <c:strRef>
              <c:f>[1]Data!$J$6</c:f>
              <c:strCache>
                <c:ptCount val="1"/>
                <c:pt idx="0">
                  <c:v>Nordatl.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[1]Data!$J$7:$J$59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9-4E7B-A278-63A077BD0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570744"/>
        <c:axId val="41556943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[1]Data!$A$7:$A$59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  <c:pt idx="5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E39-4E7B-A278-63A077BD0AA1}"/>
                  </c:ext>
                </c:extLst>
              </c15:ser>
            </c15:filteredBarSeries>
          </c:ext>
        </c:extLst>
      </c:barChart>
      <c:catAx>
        <c:axId val="415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5569432"/>
        <c:crosses val="autoZero"/>
        <c:auto val="1"/>
        <c:lblAlgn val="ctr"/>
        <c:lblOffset val="100"/>
        <c:noMultiLvlLbl val="0"/>
      </c:catAx>
      <c:valAx>
        <c:axId val="4155694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557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ayout>
        <c:manualLayout>
          <c:xMode val="edge"/>
          <c:yMode val="edge"/>
          <c:x val="0.26384214305050435"/>
          <c:y val="0.92988469544755181"/>
          <c:w val="0.65617221614114374"/>
          <c:h val="5.1724499954747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20338983050849E-2"/>
          <c:y val="0.15327116792418216"/>
          <c:w val="0.8771186440677966"/>
          <c:h val="0.72336514617876224"/>
        </c:manualLayout>
      </c:layout>
      <c:areaChart>
        <c:grouping val="stacked"/>
        <c:varyColors val="0"/>
        <c:ser>
          <c:idx val="0"/>
          <c:order val="0"/>
          <c:tx>
            <c:strRef>
              <c:f>[2]Data!$B$5</c:f>
              <c:strCache>
                <c:ptCount val="1"/>
                <c:pt idx="0">
                  <c:v>Venstrefløj</c:v>
                </c:pt>
              </c:strCache>
            </c:strRef>
          </c:tx>
          <c:spPr>
            <a:solidFill>
              <a:srgbClr val="FF000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[2]Data!$B$6:$B$28</c:f>
              <c:numCache>
                <c:formatCode>General</c:formatCode>
                <c:ptCount val="23"/>
                <c:pt idx="0">
                  <c:v>3.1</c:v>
                </c:pt>
                <c:pt idx="1">
                  <c:v>7.1999999999999993</c:v>
                </c:pt>
                <c:pt idx="2">
                  <c:v>7.3</c:v>
                </c:pt>
                <c:pt idx="3">
                  <c:v>11.700000000000001</c:v>
                </c:pt>
                <c:pt idx="4">
                  <c:v>9.1</c:v>
                </c:pt>
                <c:pt idx="5">
                  <c:v>12.1</c:v>
                </c:pt>
                <c:pt idx="6">
                  <c:v>11.1</c:v>
                </c:pt>
                <c:pt idx="7">
                  <c:v>11.299999999999999</c:v>
                </c:pt>
                <c:pt idx="8">
                  <c:v>10.3</c:v>
                </c:pt>
                <c:pt idx="9">
                  <c:v>11.9</c:v>
                </c:pt>
                <c:pt idx="10">
                  <c:v>15.3</c:v>
                </c:pt>
                <c:pt idx="11">
                  <c:v>14.999999999999998</c:v>
                </c:pt>
                <c:pt idx="12">
                  <c:v>20.7</c:v>
                </c:pt>
                <c:pt idx="13">
                  <c:v>17.7</c:v>
                </c:pt>
                <c:pt idx="14">
                  <c:v>12.700000000000001</c:v>
                </c:pt>
                <c:pt idx="15">
                  <c:v>10.4</c:v>
                </c:pt>
                <c:pt idx="16">
                  <c:v>10.3</c:v>
                </c:pt>
                <c:pt idx="17">
                  <c:v>8.8000000000000007</c:v>
                </c:pt>
                <c:pt idx="18">
                  <c:v>9.7000000000000011</c:v>
                </c:pt>
                <c:pt idx="19">
                  <c:v>15.2</c:v>
                </c:pt>
                <c:pt idx="20">
                  <c:v>15.899999999999999</c:v>
                </c:pt>
                <c:pt idx="21">
                  <c:v>16.8</c:v>
                </c:pt>
                <c:pt idx="2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A-4FB0-A6A9-3861ED8AB283}"/>
            </c:ext>
          </c:extLst>
        </c:ser>
        <c:ser>
          <c:idx val="1"/>
          <c:order val="1"/>
          <c:tx>
            <c:strRef>
              <c:f>[2]Data!$C$5</c:f>
              <c:strCache>
                <c:ptCount val="1"/>
                <c:pt idx="0">
                  <c:v>Socialdemokraterne</c:v>
                </c:pt>
              </c:strCache>
            </c:strRef>
          </c:tx>
          <c:spPr>
            <a:solidFill>
              <a:srgbClr val="FF4362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[2]Data!$C$6:$C$28</c:f>
              <c:numCache>
                <c:formatCode>General</c:formatCode>
                <c:ptCount val="23"/>
                <c:pt idx="0">
                  <c:v>39.4</c:v>
                </c:pt>
                <c:pt idx="1">
                  <c:v>42.1</c:v>
                </c:pt>
                <c:pt idx="2">
                  <c:v>41.9</c:v>
                </c:pt>
                <c:pt idx="3">
                  <c:v>38.200000000000003</c:v>
                </c:pt>
                <c:pt idx="4">
                  <c:v>34.200000000000003</c:v>
                </c:pt>
                <c:pt idx="5">
                  <c:v>37.299999999999997</c:v>
                </c:pt>
                <c:pt idx="6">
                  <c:v>25.6</c:v>
                </c:pt>
                <c:pt idx="7">
                  <c:v>29.9</c:v>
                </c:pt>
                <c:pt idx="8">
                  <c:v>37</c:v>
                </c:pt>
                <c:pt idx="9">
                  <c:v>38.299999999999997</c:v>
                </c:pt>
                <c:pt idx="10">
                  <c:v>32.9</c:v>
                </c:pt>
                <c:pt idx="11">
                  <c:v>31.6</c:v>
                </c:pt>
                <c:pt idx="12">
                  <c:v>29.3</c:v>
                </c:pt>
                <c:pt idx="13">
                  <c:v>29.8</c:v>
                </c:pt>
                <c:pt idx="14">
                  <c:v>37.4</c:v>
                </c:pt>
                <c:pt idx="15">
                  <c:v>34.6</c:v>
                </c:pt>
                <c:pt idx="16">
                  <c:v>35.9</c:v>
                </c:pt>
                <c:pt idx="17">
                  <c:v>29.1</c:v>
                </c:pt>
                <c:pt idx="18">
                  <c:v>25.8</c:v>
                </c:pt>
                <c:pt idx="19">
                  <c:v>25.5</c:v>
                </c:pt>
                <c:pt idx="20">
                  <c:v>24.9</c:v>
                </c:pt>
                <c:pt idx="21">
                  <c:v>26.3</c:v>
                </c:pt>
                <c:pt idx="2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A-4FB0-A6A9-3861ED8AB283}"/>
            </c:ext>
          </c:extLst>
        </c:ser>
        <c:ser>
          <c:idx val="2"/>
          <c:order val="2"/>
          <c:tx>
            <c:strRef>
              <c:f>[2]Data!$D$5</c:f>
              <c:strCache>
                <c:ptCount val="1"/>
                <c:pt idx="0">
                  <c:v>Centrum  inkl. Radikale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[2]Data!$D$6:$D$28</c:f>
              <c:numCache>
                <c:formatCode>General</c:formatCode>
                <c:ptCount val="23"/>
                <c:pt idx="0">
                  <c:v>13.5</c:v>
                </c:pt>
                <c:pt idx="1">
                  <c:v>8.4</c:v>
                </c:pt>
                <c:pt idx="2">
                  <c:v>7</c:v>
                </c:pt>
                <c:pt idx="3">
                  <c:v>10.399999999999999</c:v>
                </c:pt>
                <c:pt idx="4">
                  <c:v>17.2</c:v>
                </c:pt>
                <c:pt idx="5">
                  <c:v>18.3</c:v>
                </c:pt>
                <c:pt idx="6">
                  <c:v>25.9</c:v>
                </c:pt>
                <c:pt idx="7">
                  <c:v>16.400000000000002</c:v>
                </c:pt>
                <c:pt idx="8">
                  <c:v>17.599999999999998</c:v>
                </c:pt>
                <c:pt idx="9">
                  <c:v>13.8</c:v>
                </c:pt>
                <c:pt idx="10">
                  <c:v>17.100000000000001</c:v>
                </c:pt>
                <c:pt idx="11">
                  <c:v>14.3</c:v>
                </c:pt>
                <c:pt idx="12">
                  <c:v>13.9</c:v>
                </c:pt>
                <c:pt idx="13">
                  <c:v>12.3</c:v>
                </c:pt>
                <c:pt idx="14">
                  <c:v>11.399999999999999</c:v>
                </c:pt>
                <c:pt idx="15">
                  <c:v>9.2999999999999989</c:v>
                </c:pt>
                <c:pt idx="16">
                  <c:v>10.7</c:v>
                </c:pt>
                <c:pt idx="17">
                  <c:v>9.3000000000000007</c:v>
                </c:pt>
                <c:pt idx="18">
                  <c:v>11.899999999999999</c:v>
                </c:pt>
                <c:pt idx="19">
                  <c:v>6</c:v>
                </c:pt>
                <c:pt idx="20">
                  <c:v>10.3</c:v>
                </c:pt>
                <c:pt idx="21">
                  <c:v>5.3999999999999995</c:v>
                </c:pt>
                <c:pt idx="2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A-4FB0-A6A9-3861ED8AB283}"/>
            </c:ext>
          </c:extLst>
        </c:ser>
        <c:ser>
          <c:idx val="3"/>
          <c:order val="3"/>
          <c:tx>
            <c:strRef>
              <c:f>[2]Data!$E$5</c:f>
              <c:strCache>
                <c:ptCount val="1"/>
                <c:pt idx="0">
                  <c:v>Konservative Venstre og LA</c:v>
                </c:pt>
              </c:strCache>
            </c:strRef>
          </c:tx>
          <c:spPr>
            <a:solidFill>
              <a:srgbClr val="0070C0">
                <a:alpha val="8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[2]Data!$E$6:$E$28</c:f>
              <c:numCache>
                <c:formatCode>General</c:formatCode>
                <c:ptCount val="23"/>
                <c:pt idx="0">
                  <c:v>41.7</c:v>
                </c:pt>
                <c:pt idx="1">
                  <c:v>39</c:v>
                </c:pt>
                <c:pt idx="2">
                  <c:v>40.900000000000006</c:v>
                </c:pt>
                <c:pt idx="3">
                  <c:v>38</c:v>
                </c:pt>
                <c:pt idx="4">
                  <c:v>39</c:v>
                </c:pt>
                <c:pt idx="5">
                  <c:v>32.299999999999997</c:v>
                </c:pt>
                <c:pt idx="6">
                  <c:v>21.5</c:v>
                </c:pt>
                <c:pt idx="7">
                  <c:v>28.8</c:v>
                </c:pt>
                <c:pt idx="8">
                  <c:v>20.5</c:v>
                </c:pt>
                <c:pt idx="9">
                  <c:v>25</c:v>
                </c:pt>
                <c:pt idx="10">
                  <c:v>25.8</c:v>
                </c:pt>
                <c:pt idx="11">
                  <c:v>35.5</c:v>
                </c:pt>
                <c:pt idx="12">
                  <c:v>31.3</c:v>
                </c:pt>
                <c:pt idx="13">
                  <c:v>31.1</c:v>
                </c:pt>
                <c:pt idx="14">
                  <c:v>31.8</c:v>
                </c:pt>
                <c:pt idx="15">
                  <c:v>38.299999999999997</c:v>
                </c:pt>
                <c:pt idx="16">
                  <c:v>32.9</c:v>
                </c:pt>
                <c:pt idx="17">
                  <c:v>40.299999999999997</c:v>
                </c:pt>
                <c:pt idx="18">
                  <c:v>39.299999999999997</c:v>
                </c:pt>
                <c:pt idx="19">
                  <c:v>39.4</c:v>
                </c:pt>
                <c:pt idx="20">
                  <c:v>36.6</c:v>
                </c:pt>
                <c:pt idx="21">
                  <c:v>30.4</c:v>
                </c:pt>
                <c:pt idx="22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5A-4FB0-A6A9-3861ED8AB283}"/>
            </c:ext>
          </c:extLst>
        </c:ser>
        <c:ser>
          <c:idx val="4"/>
          <c:order val="4"/>
          <c:tx>
            <c:strRef>
              <c:f>[2]Data!$F$5</c:f>
              <c:strCache>
                <c:ptCount val="1"/>
                <c:pt idx="0">
                  <c:v>Værdi-politisk højre</c:v>
                </c:pt>
              </c:strCache>
            </c:strRef>
          </c:tx>
          <c:spPr>
            <a:solidFill>
              <a:schemeClr val="accent6">
                <a:lumMod val="50000"/>
                <a:alpha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Værdipolitisk højre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D5A-4FB0-A6A9-3861ED8AB28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[2]Data!$A$6:$A$28</c:f>
              <c:numCache>
                <c:formatCode>General</c:formatCode>
                <c:ptCount val="23"/>
                <c:pt idx="0">
                  <c:v>1957</c:v>
                </c:pt>
                <c:pt idx="1">
                  <c:v>1960</c:v>
                </c:pt>
                <c:pt idx="2">
                  <c:v>1964</c:v>
                </c:pt>
                <c:pt idx="3">
                  <c:v>1966</c:v>
                </c:pt>
                <c:pt idx="4">
                  <c:v>1968</c:v>
                </c:pt>
                <c:pt idx="5">
                  <c:v>1971</c:v>
                </c:pt>
                <c:pt idx="6">
                  <c:v>1973</c:v>
                </c:pt>
                <c:pt idx="7">
                  <c:v>1975</c:v>
                </c:pt>
                <c:pt idx="8">
                  <c:v>1977</c:v>
                </c:pt>
                <c:pt idx="9">
                  <c:v>1979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1988</c:v>
                </c:pt>
                <c:pt idx="14">
                  <c:v>1990</c:v>
                </c:pt>
                <c:pt idx="15">
                  <c:v>1994</c:v>
                </c:pt>
                <c:pt idx="16">
                  <c:v>1998</c:v>
                </c:pt>
                <c:pt idx="17">
                  <c:v>2001</c:v>
                </c:pt>
                <c:pt idx="18">
                  <c:v>2005</c:v>
                </c:pt>
                <c:pt idx="19">
                  <c:v>2007</c:v>
                </c:pt>
                <c:pt idx="20">
                  <c:v>2011</c:v>
                </c:pt>
                <c:pt idx="21">
                  <c:v>2015</c:v>
                </c:pt>
                <c:pt idx="22">
                  <c:v>2019</c:v>
                </c:pt>
              </c:numCache>
            </c:numRef>
          </c:cat>
          <c:val>
            <c:numRef>
              <c:f>[2]Data!$F$6:$F$28</c:f>
              <c:numCache>
                <c:formatCode>General</c:formatCode>
                <c:ptCount val="23"/>
                <c:pt idx="0">
                  <c:v>2.2999999999999998</c:v>
                </c:pt>
                <c:pt idx="1">
                  <c:v>3.3</c:v>
                </c:pt>
                <c:pt idx="2">
                  <c:v>2.9</c:v>
                </c:pt>
                <c:pt idx="3">
                  <c:v>1.6</c:v>
                </c:pt>
                <c:pt idx="4">
                  <c:v>0.5</c:v>
                </c:pt>
                <c:pt idx="5">
                  <c:v>0</c:v>
                </c:pt>
                <c:pt idx="6">
                  <c:v>15.9</c:v>
                </c:pt>
                <c:pt idx="7">
                  <c:v>13.6</c:v>
                </c:pt>
                <c:pt idx="8">
                  <c:v>14.6</c:v>
                </c:pt>
                <c:pt idx="9">
                  <c:v>11</c:v>
                </c:pt>
                <c:pt idx="10">
                  <c:v>8.9</c:v>
                </c:pt>
                <c:pt idx="11">
                  <c:v>3.6</c:v>
                </c:pt>
                <c:pt idx="12">
                  <c:v>4.8</c:v>
                </c:pt>
                <c:pt idx="13">
                  <c:v>9</c:v>
                </c:pt>
                <c:pt idx="14">
                  <c:v>6.4</c:v>
                </c:pt>
                <c:pt idx="15">
                  <c:v>6.4</c:v>
                </c:pt>
                <c:pt idx="16">
                  <c:v>9.8000000000000007</c:v>
                </c:pt>
                <c:pt idx="17">
                  <c:v>12.5</c:v>
                </c:pt>
                <c:pt idx="18">
                  <c:v>13.3</c:v>
                </c:pt>
                <c:pt idx="19">
                  <c:v>13.9</c:v>
                </c:pt>
                <c:pt idx="20">
                  <c:v>12.3</c:v>
                </c:pt>
                <c:pt idx="21">
                  <c:v>21.1</c:v>
                </c:pt>
                <c:pt idx="2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5A-4FB0-A6A9-3861ED8AB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20744"/>
        <c:axId val="1"/>
      </c:areaChart>
      <c:catAx>
        <c:axId val="39642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 af stemmerne</a:t>
                </a:r>
              </a:p>
            </c:rich>
          </c:tx>
          <c:layout>
            <c:manualLayout>
              <c:xMode val="edge"/>
              <c:yMode val="edge"/>
              <c:x val="1.1662306089613503E-2"/>
              <c:y val="5.6698211788946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96420744"/>
        <c:crosses val="autoZero"/>
        <c:crossBetween val="midCat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[3]Data!$A$10</c:f>
              <c:strCache>
                <c:ptCount val="1"/>
                <c:pt idx="0">
                  <c:v>Kvindeandel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[3]Data!$B$9:$M$9</c:f>
              <c:strCache>
                <c:ptCount val="12"/>
                <c:pt idx="0">
                  <c:v>EL</c:v>
                </c:pt>
                <c:pt idx="1">
                  <c:v>Alt</c:v>
                </c:pt>
                <c:pt idx="2">
                  <c:v>SF</c:v>
                </c:pt>
                <c:pt idx="3">
                  <c:v>S</c:v>
                </c:pt>
                <c:pt idx="4">
                  <c:v>R</c:v>
                </c:pt>
                <c:pt idx="5">
                  <c:v>LA</c:v>
                </c:pt>
                <c:pt idx="6">
                  <c:v>V</c:v>
                </c:pt>
                <c:pt idx="7">
                  <c:v>K</c:v>
                </c:pt>
                <c:pt idx="8">
                  <c:v>DF</c:v>
                </c:pt>
                <c:pt idx="9">
                  <c:v>NB</c:v>
                </c:pt>
                <c:pt idx="10">
                  <c:v>SI</c:v>
                </c:pt>
                <c:pt idx="11">
                  <c:v>Total</c:v>
                </c:pt>
              </c:strCache>
            </c:strRef>
          </c:cat>
          <c:val>
            <c:numRef>
              <c:f>[3]Data!$B$10:$M$10</c:f>
              <c:numCache>
                <c:formatCode>General</c:formatCode>
                <c:ptCount val="12"/>
                <c:pt idx="0">
                  <c:v>52.09</c:v>
                </c:pt>
                <c:pt idx="1">
                  <c:v>58.55</c:v>
                </c:pt>
                <c:pt idx="2">
                  <c:v>65.11</c:v>
                </c:pt>
                <c:pt idx="3">
                  <c:v>58.23</c:v>
                </c:pt>
                <c:pt idx="4">
                  <c:v>56.3</c:v>
                </c:pt>
                <c:pt idx="5">
                  <c:v>31.4</c:v>
                </c:pt>
                <c:pt idx="6">
                  <c:v>48.63</c:v>
                </c:pt>
                <c:pt idx="7">
                  <c:v>48.07</c:v>
                </c:pt>
                <c:pt idx="8">
                  <c:v>51.97</c:v>
                </c:pt>
                <c:pt idx="9">
                  <c:v>28.04</c:v>
                </c:pt>
                <c:pt idx="10">
                  <c:v>42.24</c:v>
                </c:pt>
                <c:pt idx="11">
                  <c:v>50.74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0-4B3E-9BE4-D9D3012C0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446696"/>
        <c:axId val="685447024"/>
      </c:barChart>
      <c:catAx>
        <c:axId val="68544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447024"/>
        <c:crosses val="autoZero"/>
        <c:auto val="1"/>
        <c:lblAlgn val="ctr"/>
        <c:lblOffset val="100"/>
        <c:noMultiLvlLbl val="0"/>
      </c:catAx>
      <c:valAx>
        <c:axId val="68544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6.6666666666666666E-2"/>
              <c:y val="3.58369787109944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44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Yngre vælgere</a:t>
            </a:r>
          </a:p>
        </c:rich>
      </c:tx>
      <c:layout>
        <c:manualLayout>
          <c:xMode val="edge"/>
          <c:yMode val="edge"/>
          <c:x val="0.4054096675415573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9446622216234344"/>
          <c:w val="0.75740069991251091"/>
          <c:h val="0.72088764946048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[3]Data!$A$24:$B$24</c:f>
              <c:strCache>
                <c:ptCount val="1"/>
                <c:pt idx="0">
                  <c:v>18-29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[3]Data!$C$23:$N$23</c:f>
              <c:strCache>
                <c:ptCount val="12"/>
                <c:pt idx="0">
                  <c:v>Enh</c:v>
                </c:pt>
                <c:pt idx="1">
                  <c:v>Alt</c:v>
                </c:pt>
                <c:pt idx="2">
                  <c:v>SF</c:v>
                </c:pt>
                <c:pt idx="3">
                  <c:v>LA</c:v>
                </c:pt>
                <c:pt idx="4">
                  <c:v>Soc</c:v>
                </c:pt>
                <c:pt idx="5">
                  <c:v>RV</c:v>
                </c:pt>
                <c:pt idx="6">
                  <c:v>V</c:v>
                </c:pt>
                <c:pt idx="7">
                  <c:v>Kon</c:v>
                </c:pt>
                <c:pt idx="8">
                  <c:v>DF</c:v>
                </c:pt>
                <c:pt idx="9">
                  <c:v>NB</c:v>
                </c:pt>
                <c:pt idx="10">
                  <c:v>SI</c:v>
                </c:pt>
                <c:pt idx="11">
                  <c:v>Total</c:v>
                </c:pt>
              </c:strCache>
            </c:strRef>
          </c:cat>
          <c:val>
            <c:numRef>
              <c:f>[3]Data!$C$24:$N$24</c:f>
              <c:numCache>
                <c:formatCode>General</c:formatCode>
                <c:ptCount val="12"/>
                <c:pt idx="0">
                  <c:v>28.38</c:v>
                </c:pt>
                <c:pt idx="1">
                  <c:v>49.92</c:v>
                </c:pt>
                <c:pt idx="2">
                  <c:v>20.51</c:v>
                </c:pt>
                <c:pt idx="3">
                  <c:v>68.83</c:v>
                </c:pt>
                <c:pt idx="4">
                  <c:v>9.4</c:v>
                </c:pt>
                <c:pt idx="5">
                  <c:v>33.68</c:v>
                </c:pt>
                <c:pt idx="6">
                  <c:v>13.98</c:v>
                </c:pt>
                <c:pt idx="7">
                  <c:v>8.5300000000000011</c:v>
                </c:pt>
                <c:pt idx="8">
                  <c:v>12.93</c:v>
                </c:pt>
                <c:pt idx="9">
                  <c:v>20.6</c:v>
                </c:pt>
                <c:pt idx="10">
                  <c:v>24.020000000000003</c:v>
                </c:pt>
                <c:pt idx="11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9-48CE-AF70-9ED85F196D62}"/>
            </c:ext>
          </c:extLst>
        </c:ser>
        <c:ser>
          <c:idx val="1"/>
          <c:order val="1"/>
          <c:tx>
            <c:strRef>
              <c:f>[3]Data!$A$25:$B$25</c:f>
              <c:strCache>
                <c:ptCount val="1"/>
                <c:pt idx="0">
                  <c:v>30-39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[3]Data!$C$23:$N$23</c:f>
              <c:strCache>
                <c:ptCount val="12"/>
                <c:pt idx="0">
                  <c:v>Enh</c:v>
                </c:pt>
                <c:pt idx="1">
                  <c:v>Alt</c:v>
                </c:pt>
                <c:pt idx="2">
                  <c:v>SF</c:v>
                </c:pt>
                <c:pt idx="3">
                  <c:v>LA</c:v>
                </c:pt>
                <c:pt idx="4">
                  <c:v>Soc</c:v>
                </c:pt>
                <c:pt idx="5">
                  <c:v>RV</c:v>
                </c:pt>
                <c:pt idx="6">
                  <c:v>V</c:v>
                </c:pt>
                <c:pt idx="7">
                  <c:v>Kon</c:v>
                </c:pt>
                <c:pt idx="8">
                  <c:v>DF</c:v>
                </c:pt>
                <c:pt idx="9">
                  <c:v>NB</c:v>
                </c:pt>
                <c:pt idx="10">
                  <c:v>SI</c:v>
                </c:pt>
                <c:pt idx="11">
                  <c:v>Total</c:v>
                </c:pt>
              </c:strCache>
            </c:strRef>
          </c:cat>
          <c:val>
            <c:numRef>
              <c:f>[3]Data!$C$25:$N$25</c:f>
              <c:numCache>
                <c:formatCode>General</c:formatCode>
                <c:ptCount val="12"/>
                <c:pt idx="0">
                  <c:v>21.98</c:v>
                </c:pt>
                <c:pt idx="1">
                  <c:v>13.82</c:v>
                </c:pt>
                <c:pt idx="2">
                  <c:v>16.41</c:v>
                </c:pt>
                <c:pt idx="3">
                  <c:v>11.59</c:v>
                </c:pt>
                <c:pt idx="4">
                  <c:v>9.58</c:v>
                </c:pt>
                <c:pt idx="5">
                  <c:v>13.8</c:v>
                </c:pt>
                <c:pt idx="6">
                  <c:v>11.55</c:v>
                </c:pt>
                <c:pt idx="7">
                  <c:v>8.26</c:v>
                </c:pt>
                <c:pt idx="8">
                  <c:v>12.1</c:v>
                </c:pt>
                <c:pt idx="9">
                  <c:v>10.64</c:v>
                </c:pt>
                <c:pt idx="10">
                  <c:v>17.11</c:v>
                </c:pt>
                <c:pt idx="11">
                  <c:v>12.83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9-48CE-AF70-9ED85F196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317872"/>
        <c:axId val="463318528"/>
      </c:barChart>
      <c:catAx>
        <c:axId val="4633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318528"/>
        <c:crosses val="autoZero"/>
        <c:auto val="1"/>
        <c:lblAlgn val="ctr"/>
        <c:lblOffset val="100"/>
        <c:noMultiLvlLbl val="0"/>
      </c:catAx>
      <c:valAx>
        <c:axId val="4633185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Procentl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5.159909761418134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31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116812</xdr:colOff>
      <xdr:row>5</xdr:row>
      <xdr:rowOff>132403</xdr:rowOff>
    </xdr:from>
    <xdr:to>
      <xdr:col>1</xdr:col>
      <xdr:colOff>856593</xdr:colOff>
      <xdr:row>29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257C9C54-251F-461C-AD55-8C939CA6F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2" y="1427803"/>
          <a:ext cx="3997331" cy="4563422"/>
        </a:xfrm>
        <a:prstGeom prst="rect">
          <a:avLst/>
        </a:prstGeom>
      </xdr:spPr>
    </xdr:pic>
    <xdr:clientData/>
  </xdr:twoCellAnchor>
  <xdr:oneCellAnchor>
    <xdr:from>
      <xdr:col>2</xdr:col>
      <xdr:colOff>1104899</xdr:colOff>
      <xdr:row>5</xdr:row>
      <xdr:rowOff>0</xdr:rowOff>
    </xdr:from>
    <xdr:ext cx="4048126" cy="4644455"/>
    <xdr:pic>
      <xdr:nvPicPr>
        <xdr:cNvPr id="3" name="image2.png">
          <a:extLst>
            <a:ext uri="{FF2B5EF4-FFF2-40B4-BE49-F238E27FC236}">
              <a16:creationId xmlns:a16="http://schemas.microsoft.com/office/drawing/2014/main" id="{68C2C689-032C-4140-8859-BECDB78E8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1295400"/>
          <a:ext cx="4048126" cy="464445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36</xdr:row>
      <xdr:rowOff>180975</xdr:rowOff>
    </xdr:from>
    <xdr:to>
      <xdr:col>5</xdr:col>
      <xdr:colOff>19049</xdr:colOff>
      <xdr:row>58</xdr:row>
      <xdr:rowOff>133350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E9DBCA0-0184-4235-AA9C-4A6D32A0E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64</xdr:row>
      <xdr:rowOff>161925</xdr:rowOff>
    </xdr:from>
    <xdr:to>
      <xdr:col>15</xdr:col>
      <xdr:colOff>521970</xdr:colOff>
      <xdr:row>96</xdr:row>
      <xdr:rowOff>47625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1DAF8BD-B5AE-46A5-8F84-AF5B7B44D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2</xdr:col>
      <xdr:colOff>657225</xdr:colOff>
      <xdr:row>122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86DA4C7-8F5B-4187-8283-0C2F475D9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971550</xdr:colOff>
      <xdr:row>107</xdr:row>
      <xdr:rowOff>123827</xdr:rowOff>
    </xdr:from>
    <xdr:to>
      <xdr:col>6</xdr:col>
      <xdr:colOff>47625</xdr:colOff>
      <xdr:row>122</xdr:row>
      <xdr:rowOff>57151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84057118-66FC-4684-BFFE-2ECF332F9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%201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10.3%20-%20Kop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10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6">
          <cell r="B6" t="str">
            <v>Soc.</v>
          </cell>
          <cell r="C6" t="str">
            <v>Rad.</v>
          </cell>
          <cell r="D6" t="str">
            <v>SF</v>
          </cell>
          <cell r="E6" t="str">
            <v>CD</v>
          </cell>
          <cell r="F6" t="str">
            <v>KrD</v>
          </cell>
          <cell r="G6" t="str">
            <v>LA</v>
          </cell>
          <cell r="H6" t="str">
            <v>Kons.</v>
          </cell>
          <cell r="I6" t="str">
            <v>Venstre</v>
          </cell>
          <cell r="J6" t="str">
            <v>Nordatl.</v>
          </cell>
        </row>
        <row r="7">
          <cell r="A7">
            <v>1965</v>
          </cell>
          <cell r="B7">
            <v>76</v>
          </cell>
          <cell r="C7"/>
          <cell r="D7"/>
          <cell r="E7"/>
          <cell r="F7"/>
          <cell r="G7"/>
          <cell r="H7"/>
          <cell r="I7"/>
          <cell r="J7">
            <v>2</v>
          </cell>
        </row>
        <row r="8">
          <cell r="A8">
            <v>1966</v>
          </cell>
          <cell r="B8">
            <v>69</v>
          </cell>
          <cell r="C8"/>
          <cell r="D8"/>
          <cell r="E8"/>
          <cell r="F8"/>
          <cell r="G8"/>
          <cell r="H8"/>
          <cell r="I8"/>
          <cell r="J8">
            <v>2</v>
          </cell>
        </row>
        <row r="9">
          <cell r="A9">
            <v>1967</v>
          </cell>
          <cell r="B9">
            <v>69</v>
          </cell>
          <cell r="C9"/>
          <cell r="D9"/>
          <cell r="E9"/>
          <cell r="F9"/>
          <cell r="G9"/>
          <cell r="H9"/>
          <cell r="I9"/>
          <cell r="J9">
            <v>2</v>
          </cell>
        </row>
        <row r="10">
          <cell r="A10">
            <v>1968</v>
          </cell>
          <cell r="B10"/>
          <cell r="C10">
            <v>27</v>
          </cell>
          <cell r="D10"/>
          <cell r="E10"/>
          <cell r="F10"/>
          <cell r="G10"/>
          <cell r="H10">
            <v>37</v>
          </cell>
          <cell r="I10">
            <v>34</v>
          </cell>
          <cell r="J10">
            <v>2</v>
          </cell>
        </row>
        <row r="11">
          <cell r="A11">
            <v>1969</v>
          </cell>
          <cell r="B11"/>
          <cell r="C11">
            <v>27</v>
          </cell>
          <cell r="D11"/>
          <cell r="E11"/>
          <cell r="F11"/>
          <cell r="G11"/>
          <cell r="H11">
            <v>37</v>
          </cell>
          <cell r="I11">
            <v>34</v>
          </cell>
          <cell r="J11">
            <v>2</v>
          </cell>
        </row>
        <row r="12">
          <cell r="A12">
            <v>1970</v>
          </cell>
          <cell r="B12"/>
          <cell r="C12">
            <v>27</v>
          </cell>
          <cell r="D12"/>
          <cell r="E12"/>
          <cell r="F12"/>
          <cell r="G12"/>
          <cell r="H12">
            <v>37</v>
          </cell>
          <cell r="I12">
            <v>34</v>
          </cell>
          <cell r="J12">
            <v>2</v>
          </cell>
        </row>
        <row r="13">
          <cell r="A13">
            <v>1971</v>
          </cell>
          <cell r="B13">
            <v>70</v>
          </cell>
          <cell r="C13"/>
          <cell r="D13"/>
          <cell r="E13"/>
          <cell r="F13"/>
          <cell r="G13"/>
          <cell r="H13"/>
          <cell r="I13"/>
          <cell r="J13">
            <v>2</v>
          </cell>
        </row>
        <row r="14">
          <cell r="A14">
            <v>1972</v>
          </cell>
          <cell r="B14">
            <v>70</v>
          </cell>
          <cell r="C14"/>
          <cell r="D14"/>
          <cell r="E14"/>
          <cell r="F14"/>
          <cell r="G14"/>
          <cell r="H14"/>
          <cell r="I14"/>
          <cell r="J14">
            <v>2</v>
          </cell>
        </row>
        <row r="15">
          <cell r="A15">
            <v>1973</v>
          </cell>
          <cell r="B15"/>
          <cell r="C15"/>
          <cell r="D15"/>
          <cell r="E15"/>
          <cell r="F15"/>
          <cell r="G15"/>
          <cell r="H15"/>
          <cell r="I15">
            <v>22</v>
          </cell>
          <cell r="J15">
            <v>2</v>
          </cell>
        </row>
        <row r="16">
          <cell r="A16">
            <v>1974</v>
          </cell>
          <cell r="B16"/>
          <cell r="C16"/>
          <cell r="D16"/>
          <cell r="E16"/>
          <cell r="F16"/>
          <cell r="G16"/>
          <cell r="H16"/>
          <cell r="I16">
            <v>22</v>
          </cell>
          <cell r="J16">
            <v>2</v>
          </cell>
        </row>
        <row r="17">
          <cell r="A17">
            <v>1975</v>
          </cell>
          <cell r="B17">
            <v>53</v>
          </cell>
          <cell r="C17"/>
          <cell r="D17"/>
          <cell r="E17"/>
          <cell r="F17"/>
          <cell r="G17"/>
          <cell r="H17"/>
          <cell r="I17"/>
          <cell r="J17">
            <v>2</v>
          </cell>
        </row>
        <row r="18">
          <cell r="A18">
            <v>1976</v>
          </cell>
          <cell r="B18">
            <v>53</v>
          </cell>
          <cell r="C18"/>
          <cell r="D18"/>
          <cell r="E18"/>
          <cell r="F18"/>
          <cell r="G18"/>
          <cell r="H18"/>
          <cell r="I18"/>
          <cell r="J18">
            <v>2</v>
          </cell>
        </row>
        <row r="19">
          <cell r="A19">
            <v>1977</v>
          </cell>
          <cell r="B19">
            <v>65</v>
          </cell>
          <cell r="C19"/>
          <cell r="D19"/>
          <cell r="E19"/>
          <cell r="F19"/>
          <cell r="G19"/>
          <cell r="H19"/>
          <cell r="I19"/>
          <cell r="J19">
            <v>2</v>
          </cell>
        </row>
        <row r="20">
          <cell r="A20">
            <v>1978</v>
          </cell>
          <cell r="B20">
            <v>65</v>
          </cell>
          <cell r="C20"/>
          <cell r="D20"/>
          <cell r="E20"/>
          <cell r="F20"/>
          <cell r="G20"/>
          <cell r="H20"/>
          <cell r="I20">
            <v>21</v>
          </cell>
          <cell r="J20">
            <v>4</v>
          </cell>
        </row>
        <row r="21">
          <cell r="A21">
            <v>1979</v>
          </cell>
          <cell r="B21">
            <v>68</v>
          </cell>
          <cell r="C21"/>
          <cell r="D21"/>
          <cell r="E21"/>
          <cell r="F21"/>
          <cell r="G21"/>
          <cell r="H21"/>
          <cell r="I21"/>
          <cell r="J21">
            <v>2</v>
          </cell>
        </row>
        <row r="22">
          <cell r="A22">
            <v>1980</v>
          </cell>
          <cell r="B22">
            <v>68</v>
          </cell>
          <cell r="C22"/>
          <cell r="D22"/>
          <cell r="E22"/>
          <cell r="F22"/>
          <cell r="G22"/>
          <cell r="H22"/>
          <cell r="I22"/>
          <cell r="J22">
            <v>2</v>
          </cell>
        </row>
        <row r="23">
          <cell r="A23">
            <v>1981</v>
          </cell>
          <cell r="B23">
            <v>59</v>
          </cell>
          <cell r="C23"/>
          <cell r="D23"/>
          <cell r="E23"/>
          <cell r="F23"/>
          <cell r="G23"/>
          <cell r="H23"/>
          <cell r="I23"/>
          <cell r="J23">
            <v>2</v>
          </cell>
        </row>
        <row r="24">
          <cell r="A24">
            <v>1982</v>
          </cell>
          <cell r="B24"/>
          <cell r="C24"/>
          <cell r="D24"/>
          <cell r="E24">
            <v>15</v>
          </cell>
          <cell r="F24">
            <v>4</v>
          </cell>
          <cell r="G24"/>
          <cell r="H24">
            <v>26</v>
          </cell>
          <cell r="I24">
            <v>20</v>
          </cell>
          <cell r="J24">
            <v>2</v>
          </cell>
        </row>
        <row r="25">
          <cell r="A25">
            <v>1983</v>
          </cell>
          <cell r="B25"/>
          <cell r="C25"/>
          <cell r="D25"/>
          <cell r="E25">
            <v>15</v>
          </cell>
          <cell r="F25">
            <v>4</v>
          </cell>
          <cell r="G25"/>
          <cell r="H25">
            <v>26</v>
          </cell>
          <cell r="I25">
            <v>20</v>
          </cell>
          <cell r="J25">
            <v>2</v>
          </cell>
        </row>
        <row r="26">
          <cell r="A26">
            <v>1984</v>
          </cell>
          <cell r="B26"/>
          <cell r="C26"/>
          <cell r="D26"/>
          <cell r="E26">
            <v>8</v>
          </cell>
          <cell r="F26">
            <v>5</v>
          </cell>
          <cell r="G26"/>
          <cell r="H26">
            <v>42</v>
          </cell>
          <cell r="I26">
            <v>22</v>
          </cell>
          <cell r="J26">
            <v>2</v>
          </cell>
        </row>
        <row r="27">
          <cell r="A27">
            <v>1985</v>
          </cell>
          <cell r="B27"/>
          <cell r="C27"/>
          <cell r="D27"/>
          <cell r="E27">
            <v>8</v>
          </cell>
          <cell r="F27">
            <v>5</v>
          </cell>
          <cell r="G27"/>
          <cell r="H27">
            <v>42</v>
          </cell>
          <cell r="I27">
            <v>22</v>
          </cell>
          <cell r="J27">
            <v>2</v>
          </cell>
        </row>
        <row r="28">
          <cell r="A28">
            <v>1986</v>
          </cell>
          <cell r="B28"/>
          <cell r="C28"/>
          <cell r="D28"/>
          <cell r="E28">
            <v>8</v>
          </cell>
          <cell r="F28">
            <v>5</v>
          </cell>
          <cell r="G28"/>
          <cell r="H28">
            <v>42</v>
          </cell>
          <cell r="I28">
            <v>22</v>
          </cell>
          <cell r="J28">
            <v>2</v>
          </cell>
        </row>
        <row r="29">
          <cell r="A29">
            <v>1987</v>
          </cell>
          <cell r="B29"/>
          <cell r="C29"/>
          <cell r="D29"/>
          <cell r="E29">
            <v>9</v>
          </cell>
          <cell r="F29">
            <v>4</v>
          </cell>
          <cell r="G29"/>
          <cell r="H29">
            <v>38</v>
          </cell>
          <cell r="I29">
            <v>19</v>
          </cell>
          <cell r="J29">
            <v>2</v>
          </cell>
        </row>
        <row r="30">
          <cell r="A30">
            <v>1988</v>
          </cell>
          <cell r="B30"/>
          <cell r="C30">
            <v>10</v>
          </cell>
          <cell r="D30"/>
          <cell r="E30"/>
          <cell r="F30"/>
          <cell r="G30"/>
          <cell r="H30">
            <v>35</v>
          </cell>
          <cell r="I30">
            <v>22</v>
          </cell>
          <cell r="J30">
            <v>2</v>
          </cell>
        </row>
        <row r="31">
          <cell r="A31">
            <v>1989</v>
          </cell>
          <cell r="B31"/>
          <cell r="C31">
            <v>10</v>
          </cell>
          <cell r="D31"/>
          <cell r="E31"/>
          <cell r="F31"/>
          <cell r="G31"/>
          <cell r="H31">
            <v>35</v>
          </cell>
          <cell r="I31">
            <v>22</v>
          </cell>
          <cell r="J31">
            <v>2</v>
          </cell>
        </row>
        <row r="32">
          <cell r="A32">
            <v>1990</v>
          </cell>
          <cell r="B32"/>
          <cell r="C32"/>
          <cell r="D32"/>
          <cell r="E32"/>
          <cell r="F32"/>
          <cell r="G32"/>
          <cell r="H32">
            <v>30</v>
          </cell>
          <cell r="I32">
            <v>29</v>
          </cell>
          <cell r="J32">
            <v>2</v>
          </cell>
        </row>
        <row r="33">
          <cell r="A33">
            <v>1991</v>
          </cell>
          <cell r="B33"/>
          <cell r="C33"/>
          <cell r="D33"/>
          <cell r="E33"/>
          <cell r="F33"/>
          <cell r="G33"/>
          <cell r="H33">
            <v>30</v>
          </cell>
          <cell r="I33">
            <v>29</v>
          </cell>
          <cell r="J33">
            <v>2</v>
          </cell>
        </row>
        <row r="34">
          <cell r="A34">
            <v>1992</v>
          </cell>
          <cell r="B34"/>
          <cell r="C34"/>
          <cell r="D34"/>
          <cell r="E34"/>
          <cell r="F34"/>
          <cell r="G34"/>
          <cell r="H34">
            <v>30</v>
          </cell>
          <cell r="I34">
            <v>29</v>
          </cell>
          <cell r="J34">
            <v>2</v>
          </cell>
        </row>
        <row r="35">
          <cell r="A35">
            <v>1993</v>
          </cell>
          <cell r="B35">
            <v>69</v>
          </cell>
          <cell r="C35">
            <v>7</v>
          </cell>
          <cell r="D35"/>
          <cell r="E35">
            <v>9</v>
          </cell>
          <cell r="F35">
            <v>4</v>
          </cell>
          <cell r="G35"/>
          <cell r="H35"/>
          <cell r="I35"/>
          <cell r="J35">
            <v>2</v>
          </cell>
        </row>
        <row r="36">
          <cell r="A36">
            <v>1994</v>
          </cell>
          <cell r="B36">
            <v>62</v>
          </cell>
          <cell r="C36">
            <v>8</v>
          </cell>
          <cell r="D36"/>
          <cell r="E36">
            <v>5</v>
          </cell>
          <cell r="F36"/>
          <cell r="G36"/>
          <cell r="H36"/>
          <cell r="I36"/>
          <cell r="J36">
            <v>1</v>
          </cell>
        </row>
        <row r="37">
          <cell r="A37">
            <v>1995</v>
          </cell>
          <cell r="B37">
            <v>62</v>
          </cell>
          <cell r="C37">
            <v>8</v>
          </cell>
          <cell r="D37"/>
          <cell r="E37">
            <v>5</v>
          </cell>
          <cell r="F37"/>
          <cell r="G37"/>
          <cell r="H37"/>
          <cell r="I37"/>
          <cell r="J37">
            <v>1</v>
          </cell>
        </row>
        <row r="38">
          <cell r="A38">
            <v>1996</v>
          </cell>
          <cell r="B38">
            <v>62</v>
          </cell>
          <cell r="C38">
            <v>8</v>
          </cell>
          <cell r="D38"/>
          <cell r="E38">
            <v>5</v>
          </cell>
          <cell r="F38"/>
          <cell r="G38"/>
          <cell r="H38"/>
          <cell r="I38"/>
          <cell r="J38">
            <v>1</v>
          </cell>
        </row>
        <row r="39">
          <cell r="A39">
            <v>1997</v>
          </cell>
          <cell r="B39">
            <v>62</v>
          </cell>
          <cell r="C39">
            <v>8</v>
          </cell>
          <cell r="D39"/>
          <cell r="E39">
            <v>5</v>
          </cell>
          <cell r="F39"/>
          <cell r="G39"/>
          <cell r="H39"/>
          <cell r="I39"/>
          <cell r="J39">
            <v>1</v>
          </cell>
        </row>
        <row r="40">
          <cell r="A40">
            <v>1998</v>
          </cell>
          <cell r="B40">
            <v>63</v>
          </cell>
          <cell r="C40">
            <v>7</v>
          </cell>
          <cell r="D40"/>
          <cell r="E40"/>
          <cell r="F40"/>
          <cell r="G40"/>
          <cell r="H40"/>
          <cell r="I40"/>
          <cell r="J40">
            <v>2</v>
          </cell>
        </row>
        <row r="41">
          <cell r="A41">
            <v>1999</v>
          </cell>
          <cell r="B41">
            <v>63</v>
          </cell>
          <cell r="C41">
            <v>7</v>
          </cell>
          <cell r="D41"/>
          <cell r="E41"/>
          <cell r="F41"/>
          <cell r="G41"/>
          <cell r="H41"/>
          <cell r="I41"/>
          <cell r="J41">
            <v>2</v>
          </cell>
        </row>
        <row r="42">
          <cell r="A42">
            <v>2000</v>
          </cell>
          <cell r="B42">
            <v>63</v>
          </cell>
          <cell r="C42">
            <v>7</v>
          </cell>
          <cell r="D42"/>
          <cell r="E42"/>
          <cell r="F42"/>
          <cell r="G42"/>
          <cell r="H42"/>
          <cell r="I42"/>
          <cell r="J42">
            <v>2</v>
          </cell>
        </row>
        <row r="43">
          <cell r="A43">
            <v>2001</v>
          </cell>
          <cell r="B43"/>
          <cell r="C43"/>
          <cell r="D43"/>
          <cell r="E43"/>
          <cell r="F43"/>
          <cell r="G43"/>
          <cell r="H43">
            <v>16</v>
          </cell>
          <cell r="I43">
            <v>56</v>
          </cell>
          <cell r="J43"/>
        </row>
        <row r="44">
          <cell r="A44">
            <v>2002</v>
          </cell>
          <cell r="B44"/>
          <cell r="C44"/>
          <cell r="D44"/>
          <cell r="E44"/>
          <cell r="F44"/>
          <cell r="G44"/>
          <cell r="H44">
            <v>16</v>
          </cell>
          <cell r="I44">
            <v>56</v>
          </cell>
          <cell r="J44"/>
        </row>
        <row r="45">
          <cell r="A45">
            <v>2003</v>
          </cell>
          <cell r="B45"/>
          <cell r="C45"/>
          <cell r="D45"/>
          <cell r="E45"/>
          <cell r="F45"/>
          <cell r="G45"/>
          <cell r="H45">
            <v>16</v>
          </cell>
          <cell r="I45">
            <v>56</v>
          </cell>
          <cell r="J45"/>
        </row>
        <row r="46">
          <cell r="A46">
            <v>2004</v>
          </cell>
          <cell r="B46"/>
          <cell r="C46"/>
          <cell r="D46"/>
          <cell r="E46"/>
          <cell r="F46"/>
          <cell r="G46"/>
          <cell r="H46">
            <v>16</v>
          </cell>
          <cell r="I46">
            <v>56</v>
          </cell>
          <cell r="J46"/>
        </row>
        <row r="47">
          <cell r="A47">
            <v>2005</v>
          </cell>
          <cell r="B47"/>
          <cell r="C47"/>
          <cell r="D47"/>
          <cell r="E47"/>
          <cell r="F47"/>
          <cell r="G47"/>
          <cell r="H47">
            <v>18</v>
          </cell>
          <cell r="I47">
            <v>52</v>
          </cell>
          <cell r="J47"/>
        </row>
        <row r="48">
          <cell r="A48">
            <v>2006</v>
          </cell>
          <cell r="B48"/>
          <cell r="C48"/>
          <cell r="D48"/>
          <cell r="E48"/>
          <cell r="F48"/>
          <cell r="G48"/>
          <cell r="H48">
            <v>18</v>
          </cell>
          <cell r="I48">
            <v>52</v>
          </cell>
          <cell r="J48"/>
        </row>
        <row r="49">
          <cell r="A49">
            <v>2007</v>
          </cell>
          <cell r="B49"/>
          <cell r="C49"/>
          <cell r="D49"/>
          <cell r="E49"/>
          <cell r="F49"/>
          <cell r="G49"/>
          <cell r="H49">
            <v>17</v>
          </cell>
          <cell r="I49">
            <v>47</v>
          </cell>
          <cell r="J49"/>
        </row>
        <row r="50">
          <cell r="A50">
            <v>2008</v>
          </cell>
          <cell r="H50">
            <v>17</v>
          </cell>
          <cell r="I50">
            <v>47</v>
          </cell>
        </row>
        <row r="51">
          <cell r="A51">
            <v>2009</v>
          </cell>
          <cell r="H51">
            <v>18</v>
          </cell>
          <cell r="I51">
            <v>47</v>
          </cell>
        </row>
        <row r="52">
          <cell r="A52">
            <v>2010</v>
          </cell>
          <cell r="H52">
            <v>19</v>
          </cell>
          <cell r="I52">
            <v>47</v>
          </cell>
        </row>
        <row r="53">
          <cell r="A53">
            <v>2011</v>
          </cell>
          <cell r="H53">
            <v>17</v>
          </cell>
          <cell r="I53">
            <v>46</v>
          </cell>
        </row>
        <row r="54">
          <cell r="A54">
            <v>2012</v>
          </cell>
          <cell r="B54">
            <v>44</v>
          </cell>
          <cell r="C54">
            <v>17</v>
          </cell>
          <cell r="D54">
            <v>16</v>
          </cell>
        </row>
        <row r="55">
          <cell r="A55">
            <v>2013</v>
          </cell>
          <cell r="B55">
            <v>45</v>
          </cell>
          <cell r="C55">
            <v>17</v>
          </cell>
          <cell r="D55">
            <v>15</v>
          </cell>
        </row>
        <row r="56">
          <cell r="A56">
            <v>2014</v>
          </cell>
          <cell r="B56">
            <v>47</v>
          </cell>
          <cell r="C56">
            <v>17</v>
          </cell>
        </row>
        <row r="57">
          <cell r="A57">
            <v>2015</v>
          </cell>
          <cell r="I57">
            <v>34</v>
          </cell>
        </row>
        <row r="58">
          <cell r="A58">
            <v>2016</v>
          </cell>
          <cell r="G58">
            <v>13</v>
          </cell>
          <cell r="H58">
            <v>6</v>
          </cell>
          <cell r="I58">
            <v>34</v>
          </cell>
        </row>
        <row r="59">
          <cell r="A59">
            <v>2019</v>
          </cell>
          <cell r="B59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5">
          <cell r="B5" t="str">
            <v>Venstrefløj</v>
          </cell>
          <cell r="C5" t="str">
            <v>Socialdemokraterne</v>
          </cell>
          <cell r="D5" t="str">
            <v>Centrum  inkl. Radikale</v>
          </cell>
          <cell r="E5" t="str">
            <v>Konservative Venstre og LA</v>
          </cell>
          <cell r="F5" t="str">
            <v>Værdi-politisk højre</v>
          </cell>
        </row>
        <row r="6">
          <cell r="A6">
            <v>1957</v>
          </cell>
          <cell r="B6">
            <v>3.1</v>
          </cell>
          <cell r="C6">
            <v>39.4</v>
          </cell>
          <cell r="D6">
            <v>13.5</v>
          </cell>
          <cell r="E6">
            <v>41.7</v>
          </cell>
          <cell r="F6">
            <v>2.2999999999999998</v>
          </cell>
        </row>
        <row r="7">
          <cell r="A7">
            <v>1960</v>
          </cell>
          <cell r="B7">
            <v>7.1999999999999993</v>
          </cell>
          <cell r="C7">
            <v>42.1</v>
          </cell>
          <cell r="D7">
            <v>8.4</v>
          </cell>
          <cell r="E7">
            <v>39</v>
          </cell>
          <cell r="F7">
            <v>3.3</v>
          </cell>
        </row>
        <row r="8">
          <cell r="A8">
            <v>1964</v>
          </cell>
          <cell r="B8">
            <v>7.3</v>
          </cell>
          <cell r="C8">
            <v>41.9</v>
          </cell>
          <cell r="D8">
            <v>7</v>
          </cell>
          <cell r="E8">
            <v>40.900000000000006</v>
          </cell>
          <cell r="F8">
            <v>2.9</v>
          </cell>
        </row>
        <row r="9">
          <cell r="A9">
            <v>1966</v>
          </cell>
          <cell r="B9">
            <v>11.700000000000001</v>
          </cell>
          <cell r="C9">
            <v>38.200000000000003</v>
          </cell>
          <cell r="D9">
            <v>10.399999999999999</v>
          </cell>
          <cell r="E9">
            <v>38</v>
          </cell>
          <cell r="F9">
            <v>1.6</v>
          </cell>
        </row>
        <row r="10">
          <cell r="A10">
            <v>1968</v>
          </cell>
          <cell r="B10">
            <v>9.1</v>
          </cell>
          <cell r="C10">
            <v>34.200000000000003</v>
          </cell>
          <cell r="D10">
            <v>17.2</v>
          </cell>
          <cell r="E10">
            <v>39</v>
          </cell>
          <cell r="F10">
            <v>0.5</v>
          </cell>
        </row>
        <row r="11">
          <cell r="A11">
            <v>1971</v>
          </cell>
          <cell r="B11">
            <v>12.1</v>
          </cell>
          <cell r="C11">
            <v>37.299999999999997</v>
          </cell>
          <cell r="D11">
            <v>18.3</v>
          </cell>
          <cell r="E11">
            <v>32.299999999999997</v>
          </cell>
          <cell r="F11">
            <v>0</v>
          </cell>
        </row>
        <row r="12">
          <cell r="A12">
            <v>1973</v>
          </cell>
          <cell r="B12">
            <v>11.1</v>
          </cell>
          <cell r="C12">
            <v>25.6</v>
          </cell>
          <cell r="D12">
            <v>25.9</v>
          </cell>
          <cell r="E12">
            <v>21.5</v>
          </cell>
          <cell r="F12">
            <v>15.9</v>
          </cell>
        </row>
        <row r="13">
          <cell r="A13">
            <v>1975</v>
          </cell>
          <cell r="B13">
            <v>11.299999999999999</v>
          </cell>
          <cell r="C13">
            <v>29.9</v>
          </cell>
          <cell r="D13">
            <v>16.400000000000002</v>
          </cell>
          <cell r="E13">
            <v>28.8</v>
          </cell>
          <cell r="F13">
            <v>13.6</v>
          </cell>
        </row>
        <row r="14">
          <cell r="A14">
            <v>1977</v>
          </cell>
          <cell r="B14">
            <v>10.3</v>
          </cell>
          <cell r="C14">
            <v>37</v>
          </cell>
          <cell r="D14">
            <v>17.599999999999998</v>
          </cell>
          <cell r="E14">
            <v>20.5</v>
          </cell>
          <cell r="F14">
            <v>14.6</v>
          </cell>
        </row>
        <row r="15">
          <cell r="A15">
            <v>1979</v>
          </cell>
          <cell r="B15">
            <v>11.9</v>
          </cell>
          <cell r="C15">
            <v>38.299999999999997</v>
          </cell>
          <cell r="D15">
            <v>13.8</v>
          </cell>
          <cell r="E15">
            <v>25</v>
          </cell>
          <cell r="F15">
            <v>11</v>
          </cell>
        </row>
        <row r="16">
          <cell r="A16">
            <v>1981</v>
          </cell>
          <cell r="B16">
            <v>15.3</v>
          </cell>
          <cell r="C16">
            <v>32.9</v>
          </cell>
          <cell r="D16">
            <v>17.100000000000001</v>
          </cell>
          <cell r="E16">
            <v>25.8</v>
          </cell>
          <cell r="F16">
            <v>8.9</v>
          </cell>
        </row>
        <row r="17">
          <cell r="A17">
            <v>1984</v>
          </cell>
          <cell r="B17">
            <v>14.999999999999998</v>
          </cell>
          <cell r="C17">
            <v>31.6</v>
          </cell>
          <cell r="D17">
            <v>14.3</v>
          </cell>
          <cell r="E17">
            <v>35.5</v>
          </cell>
          <cell r="F17">
            <v>3.6</v>
          </cell>
        </row>
        <row r="18">
          <cell r="A18">
            <v>1987</v>
          </cell>
          <cell r="B18">
            <v>20.7</v>
          </cell>
          <cell r="C18">
            <v>29.3</v>
          </cell>
          <cell r="D18">
            <v>13.9</v>
          </cell>
          <cell r="E18">
            <v>31.3</v>
          </cell>
          <cell r="F18">
            <v>4.8</v>
          </cell>
        </row>
        <row r="19">
          <cell r="A19">
            <v>1988</v>
          </cell>
          <cell r="B19">
            <v>17.7</v>
          </cell>
          <cell r="C19">
            <v>29.8</v>
          </cell>
          <cell r="D19">
            <v>12.3</v>
          </cell>
          <cell r="E19">
            <v>31.1</v>
          </cell>
          <cell r="F19">
            <v>9</v>
          </cell>
        </row>
        <row r="20">
          <cell r="A20">
            <v>1990</v>
          </cell>
          <cell r="B20">
            <v>12.700000000000001</v>
          </cell>
          <cell r="C20">
            <v>37.4</v>
          </cell>
          <cell r="D20">
            <v>11.399999999999999</v>
          </cell>
          <cell r="E20">
            <v>31.8</v>
          </cell>
          <cell r="F20">
            <v>6.4</v>
          </cell>
        </row>
        <row r="21">
          <cell r="A21">
            <v>1994</v>
          </cell>
          <cell r="B21">
            <v>10.4</v>
          </cell>
          <cell r="C21">
            <v>34.6</v>
          </cell>
          <cell r="D21">
            <v>9.2999999999999989</v>
          </cell>
          <cell r="E21">
            <v>38.299999999999997</v>
          </cell>
          <cell r="F21">
            <v>6.4</v>
          </cell>
        </row>
        <row r="22">
          <cell r="A22">
            <v>1998</v>
          </cell>
          <cell r="B22">
            <v>10.3</v>
          </cell>
          <cell r="C22">
            <v>35.9</v>
          </cell>
          <cell r="D22">
            <v>10.7</v>
          </cell>
          <cell r="E22">
            <v>32.9</v>
          </cell>
          <cell r="F22">
            <v>9.8000000000000007</v>
          </cell>
        </row>
        <row r="23">
          <cell r="A23">
            <v>2001</v>
          </cell>
          <cell r="B23">
            <v>8.8000000000000007</v>
          </cell>
          <cell r="C23">
            <v>29.1</v>
          </cell>
          <cell r="D23">
            <v>9.3000000000000007</v>
          </cell>
          <cell r="E23">
            <v>40.299999999999997</v>
          </cell>
          <cell r="F23">
            <v>12.5</v>
          </cell>
        </row>
        <row r="24">
          <cell r="A24">
            <v>2005</v>
          </cell>
          <cell r="B24">
            <v>9.7000000000000011</v>
          </cell>
          <cell r="C24">
            <v>25.8</v>
          </cell>
          <cell r="D24">
            <v>11.899999999999999</v>
          </cell>
          <cell r="E24">
            <v>39.299999999999997</v>
          </cell>
          <cell r="F24">
            <v>13.3</v>
          </cell>
        </row>
        <row r="25">
          <cell r="A25">
            <v>2007</v>
          </cell>
          <cell r="B25">
            <v>15.2</v>
          </cell>
          <cell r="C25">
            <v>25.5</v>
          </cell>
          <cell r="D25">
            <v>6</v>
          </cell>
          <cell r="E25">
            <v>39.4</v>
          </cell>
          <cell r="F25">
            <v>13.9</v>
          </cell>
        </row>
        <row r="26">
          <cell r="A26">
            <v>2011</v>
          </cell>
          <cell r="B26">
            <v>15.899999999999999</v>
          </cell>
          <cell r="C26">
            <v>24.9</v>
          </cell>
          <cell r="D26">
            <v>10.3</v>
          </cell>
          <cell r="E26">
            <v>36.6</v>
          </cell>
          <cell r="F26">
            <v>12.3</v>
          </cell>
        </row>
        <row r="27">
          <cell r="A27">
            <v>2015</v>
          </cell>
          <cell r="B27">
            <v>16.8</v>
          </cell>
          <cell r="C27">
            <v>26.3</v>
          </cell>
          <cell r="D27">
            <v>5.3999999999999995</v>
          </cell>
          <cell r="E27">
            <v>30.4</v>
          </cell>
          <cell r="F27">
            <v>21.1</v>
          </cell>
        </row>
        <row r="28">
          <cell r="A28">
            <v>2019</v>
          </cell>
          <cell r="B28">
            <v>17.600000000000001</v>
          </cell>
          <cell r="C28">
            <v>25.9</v>
          </cell>
          <cell r="D28">
            <v>11.1</v>
          </cell>
          <cell r="E28">
            <v>32.299999999999997</v>
          </cell>
          <cell r="F28">
            <v>12.9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9">
          <cell r="B9" t="str">
            <v>EL</v>
          </cell>
          <cell r="C9" t="str">
            <v>Alt</v>
          </cell>
          <cell r="D9" t="str">
            <v>SF</v>
          </cell>
          <cell r="E9" t="str">
            <v>S</v>
          </cell>
          <cell r="F9" t="str">
            <v>R</v>
          </cell>
          <cell r="G9" t="str">
            <v>LA</v>
          </cell>
          <cell r="H9" t="str">
            <v>V</v>
          </cell>
          <cell r="I9" t="str">
            <v>K</v>
          </cell>
          <cell r="J9" t="str">
            <v>DF</v>
          </cell>
          <cell r="K9" t="str">
            <v>NB</v>
          </cell>
          <cell r="L9" t="str">
            <v>SI</v>
          </cell>
          <cell r="M9" t="str">
            <v>Total</v>
          </cell>
        </row>
        <row r="10">
          <cell r="A10" t="str">
            <v>Kvindeandel</v>
          </cell>
          <cell r="B10">
            <v>52.09</v>
          </cell>
          <cell r="C10">
            <v>58.55</v>
          </cell>
          <cell r="D10">
            <v>65.11</v>
          </cell>
          <cell r="E10">
            <v>58.23</v>
          </cell>
          <cell r="F10">
            <v>56.3</v>
          </cell>
          <cell r="G10">
            <v>31.4</v>
          </cell>
          <cell r="H10">
            <v>48.63</v>
          </cell>
          <cell r="I10">
            <v>48.07</v>
          </cell>
          <cell r="J10">
            <v>51.97</v>
          </cell>
          <cell r="K10">
            <v>28.04</v>
          </cell>
          <cell r="L10">
            <v>42.24</v>
          </cell>
          <cell r="M10">
            <v>50.74</v>
          </cell>
        </row>
        <row r="23">
          <cell r="C23" t="str">
            <v>Enh</v>
          </cell>
          <cell r="D23" t="str">
            <v>Alt</v>
          </cell>
          <cell r="E23" t="str">
            <v>SF</v>
          </cell>
          <cell r="F23" t="str">
            <v>LA</v>
          </cell>
          <cell r="G23" t="str">
            <v>Soc</v>
          </cell>
          <cell r="H23" t="str">
            <v>RV</v>
          </cell>
          <cell r="I23" t="str">
            <v>V</v>
          </cell>
          <cell r="J23" t="str">
            <v>Kon</v>
          </cell>
          <cell r="K23" t="str">
            <v>DF</v>
          </cell>
          <cell r="L23" t="str">
            <v>NB</v>
          </cell>
          <cell r="M23" t="str">
            <v>SI</v>
          </cell>
          <cell r="N23" t="str">
            <v>Total</v>
          </cell>
        </row>
        <row r="24">
          <cell r="A24" t="str">
            <v>18-29 år</v>
          </cell>
          <cell r="C24">
            <v>28.38</v>
          </cell>
          <cell r="D24">
            <v>49.92</v>
          </cell>
          <cell r="E24">
            <v>20.51</v>
          </cell>
          <cell r="F24">
            <v>68.83</v>
          </cell>
          <cell r="G24">
            <v>9.4</v>
          </cell>
          <cell r="H24">
            <v>33.68</v>
          </cell>
          <cell r="I24">
            <v>13.98</v>
          </cell>
          <cell r="J24">
            <v>8.5300000000000011</v>
          </cell>
          <cell r="K24">
            <v>12.93</v>
          </cell>
          <cell r="L24">
            <v>20.6</v>
          </cell>
          <cell r="M24">
            <v>24.020000000000003</v>
          </cell>
          <cell r="N24">
            <v>19.100000000000001</v>
          </cell>
        </row>
        <row r="25">
          <cell r="A25" t="str">
            <v>30-39 år</v>
          </cell>
          <cell r="C25">
            <v>21.98</v>
          </cell>
          <cell r="D25">
            <v>13.82</v>
          </cell>
          <cell r="E25">
            <v>16.41</v>
          </cell>
          <cell r="F25">
            <v>11.59</v>
          </cell>
          <cell r="G25">
            <v>9.58</v>
          </cell>
          <cell r="H25">
            <v>13.8</v>
          </cell>
          <cell r="I25">
            <v>11.55</v>
          </cell>
          <cell r="J25">
            <v>8.26</v>
          </cell>
          <cell r="K25">
            <v>12.1</v>
          </cell>
          <cell r="L25">
            <v>10.64</v>
          </cell>
          <cell r="M25">
            <v>17.11</v>
          </cell>
          <cell r="N25">
            <v>12.83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874E-B780-4956-A401-86048E7C920C}">
  <dimension ref="A1:H130"/>
  <sheetViews>
    <sheetView tabSelected="1" workbookViewId="0">
      <selection sqref="A1:B1"/>
    </sheetView>
  </sheetViews>
  <sheetFormatPr defaultRowHeight="15" x14ac:dyDescent="0.25"/>
  <cols>
    <col min="1" max="1" width="48.85546875" customWidth="1"/>
    <col min="2" max="2" width="14.85546875" customWidth="1"/>
    <col min="3" max="3" width="55" customWidth="1"/>
    <col min="7" max="7" width="17" customWidth="1"/>
    <col min="8" max="8" width="4.140625" customWidth="1"/>
  </cols>
  <sheetData>
    <row r="1" spans="1:5" x14ac:dyDescent="0.25">
      <c r="A1" s="17" t="s">
        <v>8</v>
      </c>
      <c r="B1" s="17"/>
    </row>
    <row r="2" spans="1:5" ht="15" customHeight="1" x14ac:dyDescent="0.25">
      <c r="A2" s="18" t="s">
        <v>0</v>
      </c>
      <c r="B2" s="18"/>
    </row>
    <row r="4" spans="1:5" x14ac:dyDescent="0.25">
      <c r="A4" s="4" t="s">
        <v>1</v>
      </c>
      <c r="B4" s="1"/>
      <c r="C4" s="4" t="s">
        <v>2</v>
      </c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3"/>
      <c r="C6" s="2"/>
      <c r="D6" s="2"/>
      <c r="E6" s="2"/>
    </row>
    <row r="18" spans="1:8" x14ac:dyDescent="0.25">
      <c r="G18" s="5" t="s">
        <v>3</v>
      </c>
      <c r="H18" s="6"/>
    </row>
    <row r="19" spans="1:8" x14ac:dyDescent="0.25">
      <c r="G19" s="5" t="s">
        <v>4</v>
      </c>
      <c r="H19" s="7"/>
    </row>
    <row r="20" spans="1:8" x14ac:dyDescent="0.25">
      <c r="G20" s="5" t="s">
        <v>5</v>
      </c>
      <c r="H20" s="8"/>
    </row>
    <row r="21" spans="1:8" x14ac:dyDescent="0.25">
      <c r="G21" s="5" t="s">
        <v>6</v>
      </c>
      <c r="H21" s="9"/>
    </row>
    <row r="22" spans="1:8" x14ac:dyDescent="0.25">
      <c r="G22" s="5" t="s">
        <v>7</v>
      </c>
      <c r="H22" s="10"/>
    </row>
    <row r="29" spans="1:8" x14ac:dyDescent="0.25">
      <c r="A29" s="17"/>
      <c r="B29" s="17"/>
    </row>
    <row r="30" spans="1:8" x14ac:dyDescent="0.25">
      <c r="B30" s="18"/>
    </row>
    <row r="32" spans="1:8" x14ac:dyDescent="0.25">
      <c r="A32" s="17" t="s">
        <v>11</v>
      </c>
      <c r="B32" s="17"/>
    </row>
    <row r="35" spans="1:1" x14ac:dyDescent="0.25">
      <c r="A35" s="18" t="s">
        <v>9</v>
      </c>
    </row>
    <row r="36" spans="1:1" x14ac:dyDescent="0.25">
      <c r="A36" s="18" t="s">
        <v>10</v>
      </c>
    </row>
    <row r="60" spans="1:2" x14ac:dyDescent="0.25">
      <c r="A60" s="17" t="s">
        <v>12</v>
      </c>
      <c r="B60" s="17"/>
    </row>
    <row r="63" spans="1:2" x14ac:dyDescent="0.25">
      <c r="A63" s="18" t="s">
        <v>22</v>
      </c>
    </row>
    <row r="64" spans="1:2" x14ac:dyDescent="0.25">
      <c r="A64" s="18" t="s">
        <v>23</v>
      </c>
    </row>
    <row r="88" spans="1:2" x14ac:dyDescent="0.25">
      <c r="A88" s="17"/>
      <c r="B88" s="17"/>
    </row>
    <row r="91" spans="1:2" x14ac:dyDescent="0.25">
      <c r="A91" s="18"/>
    </row>
    <row r="92" spans="1:2" x14ac:dyDescent="0.25">
      <c r="A92" s="18"/>
    </row>
    <row r="97" spans="1:3" x14ac:dyDescent="0.25">
      <c r="A97" s="17" t="s">
        <v>24</v>
      </c>
      <c r="B97" s="17"/>
      <c r="C97" s="17"/>
    </row>
    <row r="98" spans="1:3" x14ac:dyDescent="0.25">
      <c r="A98" s="17" t="s">
        <v>25</v>
      </c>
      <c r="B98" s="17"/>
      <c r="C98" s="17"/>
    </row>
    <row r="99" spans="1:3" x14ac:dyDescent="0.25">
      <c r="A99" s="17" t="s">
        <v>26</v>
      </c>
      <c r="B99" s="17"/>
      <c r="C99" s="17"/>
    </row>
    <row r="100" spans="1:3" x14ac:dyDescent="0.25">
      <c r="A100" s="17" t="s">
        <v>27</v>
      </c>
      <c r="B100" s="17"/>
      <c r="C100" s="17"/>
    </row>
    <row r="101" spans="1:3" x14ac:dyDescent="0.25">
      <c r="A101" s="17" t="s">
        <v>28</v>
      </c>
      <c r="B101" s="17"/>
      <c r="C101" s="17"/>
    </row>
    <row r="102" spans="1:3" x14ac:dyDescent="0.25">
      <c r="A102" s="17" t="s">
        <v>29</v>
      </c>
      <c r="B102" s="17"/>
      <c r="C102" s="17"/>
    </row>
    <row r="103" spans="1:3" x14ac:dyDescent="0.25">
      <c r="A103" s="17"/>
      <c r="B103" s="17"/>
      <c r="C103" s="17"/>
    </row>
    <row r="104" spans="1:3" x14ac:dyDescent="0.25">
      <c r="A104" s="18"/>
    </row>
    <row r="105" spans="1:3" x14ac:dyDescent="0.25">
      <c r="A105" s="18" t="s">
        <v>39</v>
      </c>
    </row>
    <row r="106" spans="1:3" x14ac:dyDescent="0.25">
      <c r="A106" s="18" t="s">
        <v>40</v>
      </c>
    </row>
    <row r="124" spans="1:3" x14ac:dyDescent="0.25">
      <c r="A124" s="17" t="s">
        <v>41</v>
      </c>
      <c r="B124" s="17"/>
      <c r="C124" s="17"/>
    </row>
    <row r="125" spans="1:3" x14ac:dyDescent="0.25">
      <c r="A125" s="17" t="s">
        <v>42</v>
      </c>
      <c r="B125" s="17"/>
      <c r="C125" s="17"/>
    </row>
    <row r="126" spans="1:3" x14ac:dyDescent="0.25">
      <c r="A126" s="17" t="s">
        <v>43</v>
      </c>
      <c r="B126" s="17"/>
      <c r="C126" s="17"/>
    </row>
    <row r="130" spans="3:4" x14ac:dyDescent="0.25">
      <c r="C130" s="17"/>
      <c r="D13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241F-384F-435F-A5FA-8822ED68335E}">
  <dimension ref="A1:O122"/>
  <sheetViews>
    <sheetView workbookViewId="0">
      <selection sqref="A1:A1048576"/>
    </sheetView>
  </sheetViews>
  <sheetFormatPr defaultRowHeight="12.75" x14ac:dyDescent="0.2"/>
  <cols>
    <col min="1" max="1" width="31.5703125" style="17" customWidth="1"/>
    <col min="2" max="16384" width="9.140625" style="17"/>
  </cols>
  <sheetData>
    <row r="1" spans="1:11" x14ac:dyDescent="0.2">
      <c r="A1" s="17" t="s">
        <v>9</v>
      </c>
    </row>
    <row r="2" spans="1:11" x14ac:dyDescent="0.2">
      <c r="A2" s="17" t="s">
        <v>10</v>
      </c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1"/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5</v>
      </c>
      <c r="J5" s="11" t="s">
        <v>20</v>
      </c>
      <c r="K5" s="11" t="s">
        <v>21</v>
      </c>
    </row>
    <row r="6" spans="1:11" x14ac:dyDescent="0.2">
      <c r="A6" s="13">
        <v>1965</v>
      </c>
      <c r="B6" s="13">
        <v>76</v>
      </c>
      <c r="C6" s="13"/>
      <c r="D6" s="13"/>
      <c r="E6" s="13"/>
      <c r="F6" s="13"/>
      <c r="G6" s="13"/>
      <c r="H6" s="13"/>
      <c r="I6" s="13"/>
      <c r="J6" s="13">
        <v>2</v>
      </c>
      <c r="K6" s="13">
        <v>78</v>
      </c>
    </row>
    <row r="7" spans="1:11" x14ac:dyDescent="0.2">
      <c r="A7" s="13">
        <v>1966</v>
      </c>
      <c r="B7" s="13">
        <v>69</v>
      </c>
      <c r="C7" s="13"/>
      <c r="D7" s="13"/>
      <c r="E7" s="13"/>
      <c r="F7" s="13"/>
      <c r="G7" s="13"/>
      <c r="H7" s="13"/>
      <c r="I7" s="13"/>
      <c r="J7" s="13">
        <v>2</v>
      </c>
      <c r="K7" s="13">
        <v>71</v>
      </c>
    </row>
    <row r="8" spans="1:11" x14ac:dyDescent="0.2">
      <c r="A8" s="13">
        <v>1967</v>
      </c>
      <c r="B8" s="13">
        <v>69</v>
      </c>
      <c r="C8" s="13"/>
      <c r="D8" s="13"/>
      <c r="E8" s="13"/>
      <c r="F8" s="13"/>
      <c r="G8" s="13"/>
      <c r="H8" s="13"/>
      <c r="I8" s="13"/>
      <c r="J8" s="13">
        <v>2</v>
      </c>
      <c r="K8" s="13">
        <v>71</v>
      </c>
    </row>
    <row r="9" spans="1:11" x14ac:dyDescent="0.2">
      <c r="A9" s="14">
        <v>1968</v>
      </c>
      <c r="B9" s="15"/>
      <c r="C9" s="15">
        <v>27</v>
      </c>
      <c r="D9" s="15"/>
      <c r="E9" s="15"/>
      <c r="F9" s="15"/>
      <c r="G9" s="15"/>
      <c r="H9" s="15">
        <v>37</v>
      </c>
      <c r="I9" s="15">
        <v>34</v>
      </c>
      <c r="J9" s="13">
        <v>2</v>
      </c>
      <c r="K9" s="13">
        <v>100</v>
      </c>
    </row>
    <row r="10" spans="1:11" x14ac:dyDescent="0.2">
      <c r="A10" s="14">
        <v>1969</v>
      </c>
      <c r="B10" s="15"/>
      <c r="C10" s="15">
        <v>27</v>
      </c>
      <c r="D10" s="15"/>
      <c r="E10" s="15"/>
      <c r="F10" s="15"/>
      <c r="G10" s="15"/>
      <c r="H10" s="15">
        <v>37</v>
      </c>
      <c r="I10" s="15">
        <v>34</v>
      </c>
      <c r="J10" s="13">
        <v>2</v>
      </c>
      <c r="K10" s="13">
        <v>100</v>
      </c>
    </row>
    <row r="11" spans="1:11" x14ac:dyDescent="0.2">
      <c r="A11" s="14">
        <v>1970</v>
      </c>
      <c r="B11" s="15"/>
      <c r="C11" s="15">
        <v>27</v>
      </c>
      <c r="D11" s="15"/>
      <c r="E11" s="15"/>
      <c r="F11" s="15"/>
      <c r="G11" s="15"/>
      <c r="H11" s="15">
        <v>37</v>
      </c>
      <c r="I11" s="15">
        <v>34</v>
      </c>
      <c r="J11" s="13">
        <v>2</v>
      </c>
      <c r="K11" s="13">
        <v>100</v>
      </c>
    </row>
    <row r="12" spans="1:11" x14ac:dyDescent="0.2">
      <c r="A12" s="14">
        <v>1971</v>
      </c>
      <c r="B12" s="15">
        <v>70</v>
      </c>
      <c r="C12" s="15"/>
      <c r="D12" s="15"/>
      <c r="E12" s="15"/>
      <c r="F12" s="15"/>
      <c r="G12" s="15"/>
      <c r="H12" s="15"/>
      <c r="I12" s="15"/>
      <c r="J12" s="13">
        <v>2</v>
      </c>
      <c r="K12" s="13">
        <v>72</v>
      </c>
    </row>
    <row r="13" spans="1:11" x14ac:dyDescent="0.2">
      <c r="A13" s="14">
        <v>1972</v>
      </c>
      <c r="B13" s="15">
        <v>70</v>
      </c>
      <c r="C13" s="15"/>
      <c r="D13" s="15"/>
      <c r="E13" s="15"/>
      <c r="F13" s="15"/>
      <c r="G13" s="15"/>
      <c r="H13" s="15"/>
      <c r="I13" s="15"/>
      <c r="J13" s="13">
        <v>2</v>
      </c>
      <c r="K13" s="13">
        <v>72</v>
      </c>
    </row>
    <row r="14" spans="1:11" x14ac:dyDescent="0.2">
      <c r="A14" s="14">
        <v>1973</v>
      </c>
      <c r="B14" s="15"/>
      <c r="C14" s="15"/>
      <c r="D14" s="15"/>
      <c r="E14" s="15"/>
      <c r="F14" s="15"/>
      <c r="G14" s="15"/>
      <c r="H14" s="15"/>
      <c r="I14" s="15">
        <v>22</v>
      </c>
      <c r="J14" s="13">
        <v>2</v>
      </c>
      <c r="K14" s="13">
        <v>24</v>
      </c>
    </row>
    <row r="15" spans="1:11" x14ac:dyDescent="0.2">
      <c r="A15" s="14">
        <v>1974</v>
      </c>
      <c r="B15" s="15"/>
      <c r="C15" s="15"/>
      <c r="D15" s="15"/>
      <c r="E15" s="15"/>
      <c r="F15" s="15"/>
      <c r="G15" s="15"/>
      <c r="H15" s="15"/>
      <c r="I15" s="15">
        <v>22</v>
      </c>
      <c r="J15" s="13">
        <v>2</v>
      </c>
      <c r="K15" s="13">
        <v>24</v>
      </c>
    </row>
    <row r="16" spans="1:11" x14ac:dyDescent="0.2">
      <c r="A16" s="14">
        <v>1975</v>
      </c>
      <c r="B16" s="15">
        <v>53</v>
      </c>
      <c r="C16" s="15"/>
      <c r="D16" s="15"/>
      <c r="E16" s="15"/>
      <c r="F16" s="15"/>
      <c r="G16" s="15"/>
      <c r="H16" s="15"/>
      <c r="I16" s="15"/>
      <c r="J16" s="13">
        <v>2</v>
      </c>
      <c r="K16" s="13">
        <v>55</v>
      </c>
    </row>
    <row r="17" spans="1:11" x14ac:dyDescent="0.2">
      <c r="A17" s="14">
        <v>1976</v>
      </c>
      <c r="B17" s="15">
        <v>53</v>
      </c>
      <c r="C17" s="15"/>
      <c r="D17" s="15"/>
      <c r="E17" s="15"/>
      <c r="F17" s="15"/>
      <c r="G17" s="15"/>
      <c r="H17" s="15"/>
      <c r="I17" s="15"/>
      <c r="J17" s="13">
        <v>2</v>
      </c>
      <c r="K17" s="13">
        <v>55</v>
      </c>
    </row>
    <row r="18" spans="1:11" x14ac:dyDescent="0.2">
      <c r="A18" s="14">
        <v>1977</v>
      </c>
      <c r="B18" s="15">
        <v>65</v>
      </c>
      <c r="C18" s="15"/>
      <c r="D18" s="15"/>
      <c r="E18" s="15"/>
      <c r="F18" s="15"/>
      <c r="G18" s="15"/>
      <c r="H18" s="15"/>
      <c r="I18" s="15"/>
      <c r="J18" s="13">
        <v>2</v>
      </c>
      <c r="K18" s="13">
        <v>67</v>
      </c>
    </row>
    <row r="19" spans="1:11" x14ac:dyDescent="0.2">
      <c r="A19" s="14">
        <v>1978</v>
      </c>
      <c r="B19" s="15">
        <v>65</v>
      </c>
      <c r="C19" s="15"/>
      <c r="D19" s="15"/>
      <c r="E19" s="15"/>
      <c r="F19" s="15"/>
      <c r="G19" s="15"/>
      <c r="H19" s="15"/>
      <c r="I19" s="15">
        <v>21</v>
      </c>
      <c r="J19" s="13">
        <v>4</v>
      </c>
      <c r="K19" s="13">
        <v>90</v>
      </c>
    </row>
    <row r="20" spans="1:11" x14ac:dyDescent="0.2">
      <c r="A20" s="14">
        <v>1979</v>
      </c>
      <c r="B20" s="15">
        <v>68</v>
      </c>
      <c r="C20" s="15"/>
      <c r="D20" s="15"/>
      <c r="E20" s="15"/>
      <c r="F20" s="15"/>
      <c r="G20" s="15"/>
      <c r="H20" s="15"/>
      <c r="I20" s="15"/>
      <c r="J20" s="13">
        <v>2</v>
      </c>
      <c r="K20" s="13">
        <v>70</v>
      </c>
    </row>
    <row r="21" spans="1:11" x14ac:dyDescent="0.2">
      <c r="A21" s="14">
        <v>1980</v>
      </c>
      <c r="B21" s="15">
        <v>68</v>
      </c>
      <c r="C21" s="15"/>
      <c r="D21" s="15"/>
      <c r="E21" s="15"/>
      <c r="F21" s="15"/>
      <c r="G21" s="15"/>
      <c r="H21" s="15"/>
      <c r="I21" s="15"/>
      <c r="J21" s="13">
        <v>2</v>
      </c>
      <c r="K21" s="13">
        <v>70</v>
      </c>
    </row>
    <row r="22" spans="1:11" x14ac:dyDescent="0.2">
      <c r="A22" s="14">
        <v>1981</v>
      </c>
      <c r="B22" s="15">
        <v>59</v>
      </c>
      <c r="C22" s="15"/>
      <c r="D22" s="15"/>
      <c r="E22" s="15"/>
      <c r="F22" s="15"/>
      <c r="G22" s="15"/>
      <c r="H22" s="15"/>
      <c r="I22" s="15"/>
      <c r="J22" s="13">
        <v>2</v>
      </c>
      <c r="K22" s="13">
        <v>61</v>
      </c>
    </row>
    <row r="23" spans="1:11" x14ac:dyDescent="0.2">
      <c r="A23" s="14">
        <v>1982</v>
      </c>
      <c r="B23" s="15"/>
      <c r="C23" s="15"/>
      <c r="D23" s="15"/>
      <c r="E23" s="15">
        <v>15</v>
      </c>
      <c r="F23" s="15">
        <v>4</v>
      </c>
      <c r="G23" s="15"/>
      <c r="H23" s="15">
        <v>26</v>
      </c>
      <c r="I23" s="15">
        <v>20</v>
      </c>
      <c r="J23" s="13">
        <v>2</v>
      </c>
      <c r="K23" s="13">
        <v>67</v>
      </c>
    </row>
    <row r="24" spans="1:11" x14ac:dyDescent="0.2">
      <c r="A24" s="14">
        <v>1983</v>
      </c>
      <c r="B24" s="15"/>
      <c r="C24" s="15"/>
      <c r="D24" s="15"/>
      <c r="E24" s="15">
        <v>15</v>
      </c>
      <c r="F24" s="15">
        <v>4</v>
      </c>
      <c r="G24" s="15"/>
      <c r="H24" s="15">
        <v>26</v>
      </c>
      <c r="I24" s="15">
        <v>20</v>
      </c>
      <c r="J24" s="13">
        <v>2</v>
      </c>
      <c r="K24" s="13">
        <v>67</v>
      </c>
    </row>
    <row r="25" spans="1:11" x14ac:dyDescent="0.2">
      <c r="A25" s="14">
        <v>1984</v>
      </c>
      <c r="B25" s="15"/>
      <c r="C25" s="15"/>
      <c r="D25" s="15"/>
      <c r="E25" s="15">
        <v>8</v>
      </c>
      <c r="F25" s="15">
        <v>5</v>
      </c>
      <c r="G25" s="15"/>
      <c r="H25" s="15">
        <v>42</v>
      </c>
      <c r="I25" s="15">
        <v>22</v>
      </c>
      <c r="J25" s="13">
        <v>2</v>
      </c>
      <c r="K25" s="13">
        <v>79</v>
      </c>
    </row>
    <row r="26" spans="1:11" x14ac:dyDescent="0.2">
      <c r="A26" s="14">
        <v>1985</v>
      </c>
      <c r="B26" s="15"/>
      <c r="C26" s="15"/>
      <c r="D26" s="15"/>
      <c r="E26" s="15">
        <v>8</v>
      </c>
      <c r="F26" s="15">
        <v>5</v>
      </c>
      <c r="G26" s="15"/>
      <c r="H26" s="15">
        <v>42</v>
      </c>
      <c r="I26" s="15">
        <v>22</v>
      </c>
      <c r="J26" s="13">
        <v>2</v>
      </c>
      <c r="K26" s="13">
        <v>79</v>
      </c>
    </row>
    <row r="27" spans="1:11" x14ac:dyDescent="0.2">
      <c r="A27" s="14">
        <v>1986</v>
      </c>
      <c r="B27" s="15"/>
      <c r="C27" s="15"/>
      <c r="D27" s="15"/>
      <c r="E27" s="15">
        <v>8</v>
      </c>
      <c r="F27" s="15">
        <v>5</v>
      </c>
      <c r="G27" s="15"/>
      <c r="H27" s="15">
        <v>42</v>
      </c>
      <c r="I27" s="15">
        <v>22</v>
      </c>
      <c r="J27" s="13">
        <v>2</v>
      </c>
      <c r="K27" s="13">
        <v>79</v>
      </c>
    </row>
    <row r="28" spans="1:11" x14ac:dyDescent="0.2">
      <c r="A28" s="14">
        <v>1987</v>
      </c>
      <c r="B28" s="15"/>
      <c r="C28" s="15"/>
      <c r="D28" s="15"/>
      <c r="E28" s="15">
        <v>9</v>
      </c>
      <c r="F28" s="15">
        <v>4</v>
      </c>
      <c r="G28" s="15"/>
      <c r="H28" s="15">
        <v>38</v>
      </c>
      <c r="I28" s="15">
        <v>19</v>
      </c>
      <c r="J28" s="13">
        <v>2</v>
      </c>
      <c r="K28" s="13">
        <v>72</v>
      </c>
    </row>
    <row r="29" spans="1:11" x14ac:dyDescent="0.2">
      <c r="A29" s="14">
        <v>1988</v>
      </c>
      <c r="B29" s="15"/>
      <c r="C29" s="15">
        <v>10</v>
      </c>
      <c r="D29" s="15"/>
      <c r="E29" s="15"/>
      <c r="F29" s="15"/>
      <c r="G29" s="15"/>
      <c r="H29" s="15">
        <v>35</v>
      </c>
      <c r="I29" s="15">
        <v>22</v>
      </c>
      <c r="J29" s="13">
        <v>2</v>
      </c>
      <c r="K29" s="13">
        <v>69</v>
      </c>
    </row>
    <row r="30" spans="1:11" x14ac:dyDescent="0.2">
      <c r="A30" s="14">
        <v>1989</v>
      </c>
      <c r="B30" s="15"/>
      <c r="C30" s="15">
        <v>10</v>
      </c>
      <c r="D30" s="15"/>
      <c r="E30" s="15"/>
      <c r="F30" s="15"/>
      <c r="G30" s="15"/>
      <c r="H30" s="15">
        <v>35</v>
      </c>
      <c r="I30" s="15">
        <v>22</v>
      </c>
      <c r="J30" s="13">
        <v>2</v>
      </c>
      <c r="K30" s="13">
        <v>69</v>
      </c>
    </row>
    <row r="31" spans="1:11" x14ac:dyDescent="0.2">
      <c r="A31" s="14">
        <v>1990</v>
      </c>
      <c r="B31" s="15"/>
      <c r="C31" s="15"/>
      <c r="D31" s="15"/>
      <c r="E31" s="15"/>
      <c r="F31" s="15"/>
      <c r="G31" s="15"/>
      <c r="H31" s="15">
        <v>30</v>
      </c>
      <c r="I31" s="15">
        <v>29</v>
      </c>
      <c r="J31" s="13">
        <v>2</v>
      </c>
      <c r="K31" s="13">
        <v>61</v>
      </c>
    </row>
    <row r="32" spans="1:11" x14ac:dyDescent="0.2">
      <c r="A32" s="14">
        <v>1991</v>
      </c>
      <c r="B32" s="15"/>
      <c r="C32" s="15"/>
      <c r="D32" s="15"/>
      <c r="E32" s="15"/>
      <c r="F32" s="15"/>
      <c r="G32" s="15"/>
      <c r="H32" s="15">
        <v>30</v>
      </c>
      <c r="I32" s="15">
        <v>29</v>
      </c>
      <c r="J32" s="13">
        <v>2</v>
      </c>
      <c r="K32" s="13">
        <v>61</v>
      </c>
    </row>
    <row r="33" spans="1:11" x14ac:dyDescent="0.2">
      <c r="A33" s="14">
        <v>1992</v>
      </c>
      <c r="B33" s="15"/>
      <c r="C33" s="15"/>
      <c r="D33" s="15"/>
      <c r="E33" s="15"/>
      <c r="F33" s="15"/>
      <c r="G33" s="15"/>
      <c r="H33" s="15">
        <v>30</v>
      </c>
      <c r="I33" s="15">
        <v>29</v>
      </c>
      <c r="J33" s="13">
        <v>2</v>
      </c>
      <c r="K33" s="13">
        <v>61</v>
      </c>
    </row>
    <row r="34" spans="1:11" x14ac:dyDescent="0.2">
      <c r="A34" s="14">
        <v>1993</v>
      </c>
      <c r="B34" s="15">
        <v>69</v>
      </c>
      <c r="C34" s="15">
        <v>7</v>
      </c>
      <c r="D34" s="15"/>
      <c r="E34" s="15">
        <v>9</v>
      </c>
      <c r="F34" s="15">
        <v>4</v>
      </c>
      <c r="G34" s="15"/>
      <c r="H34" s="15"/>
      <c r="I34" s="15"/>
      <c r="J34" s="13">
        <v>2</v>
      </c>
      <c r="K34" s="13">
        <v>91</v>
      </c>
    </row>
    <row r="35" spans="1:11" x14ac:dyDescent="0.2">
      <c r="A35" s="14">
        <v>1994</v>
      </c>
      <c r="B35" s="15">
        <v>62</v>
      </c>
      <c r="C35" s="15">
        <v>8</v>
      </c>
      <c r="D35" s="15"/>
      <c r="E35" s="15">
        <v>5</v>
      </c>
      <c r="F35" s="15"/>
      <c r="G35" s="15"/>
      <c r="H35" s="15"/>
      <c r="I35" s="15"/>
      <c r="J35" s="13">
        <v>1</v>
      </c>
      <c r="K35" s="13">
        <v>76</v>
      </c>
    </row>
    <row r="36" spans="1:11" x14ac:dyDescent="0.2">
      <c r="A36" s="14">
        <v>1995</v>
      </c>
      <c r="B36" s="15">
        <v>62</v>
      </c>
      <c r="C36" s="15">
        <v>8</v>
      </c>
      <c r="D36" s="15"/>
      <c r="E36" s="15">
        <v>5</v>
      </c>
      <c r="F36" s="15"/>
      <c r="G36" s="15"/>
      <c r="H36" s="15"/>
      <c r="I36" s="15"/>
      <c r="J36" s="13">
        <v>1</v>
      </c>
      <c r="K36" s="13">
        <v>76</v>
      </c>
    </row>
    <row r="37" spans="1:11" x14ac:dyDescent="0.2">
      <c r="A37" s="14">
        <v>1996</v>
      </c>
      <c r="B37" s="15">
        <v>62</v>
      </c>
      <c r="C37" s="15">
        <v>8</v>
      </c>
      <c r="D37" s="15"/>
      <c r="E37" s="15">
        <v>5</v>
      </c>
      <c r="F37" s="15"/>
      <c r="G37" s="15"/>
      <c r="H37" s="15"/>
      <c r="I37" s="15"/>
      <c r="J37" s="13">
        <v>1</v>
      </c>
      <c r="K37" s="13">
        <v>76</v>
      </c>
    </row>
    <row r="38" spans="1:11" x14ac:dyDescent="0.2">
      <c r="A38" s="14">
        <v>1997</v>
      </c>
      <c r="B38" s="15">
        <v>62</v>
      </c>
      <c r="C38" s="15">
        <v>8</v>
      </c>
      <c r="D38" s="15"/>
      <c r="E38" s="15">
        <v>5</v>
      </c>
      <c r="F38" s="15"/>
      <c r="G38" s="15"/>
      <c r="H38" s="15"/>
      <c r="I38" s="15"/>
      <c r="J38" s="13">
        <v>1</v>
      </c>
      <c r="K38" s="13">
        <v>76</v>
      </c>
    </row>
    <row r="39" spans="1:11" x14ac:dyDescent="0.2">
      <c r="A39" s="13">
        <v>1998</v>
      </c>
      <c r="B39" s="16">
        <v>63</v>
      </c>
      <c r="C39" s="16">
        <v>7</v>
      </c>
      <c r="D39" s="16"/>
      <c r="E39" s="16"/>
      <c r="F39" s="16"/>
      <c r="G39" s="16"/>
      <c r="H39" s="16"/>
      <c r="I39" s="16"/>
      <c r="J39" s="13">
        <v>2</v>
      </c>
      <c r="K39" s="13">
        <v>72</v>
      </c>
    </row>
    <row r="40" spans="1:11" x14ac:dyDescent="0.2">
      <c r="A40" s="13">
        <v>1999</v>
      </c>
      <c r="B40" s="16">
        <v>63</v>
      </c>
      <c r="C40" s="16">
        <v>7</v>
      </c>
      <c r="D40" s="16"/>
      <c r="E40" s="16"/>
      <c r="F40" s="16"/>
      <c r="G40" s="16"/>
      <c r="H40" s="16"/>
      <c r="I40" s="16"/>
      <c r="J40" s="13">
        <v>2</v>
      </c>
      <c r="K40" s="13">
        <v>72</v>
      </c>
    </row>
    <row r="41" spans="1:11" x14ac:dyDescent="0.2">
      <c r="A41" s="13">
        <v>2000</v>
      </c>
      <c r="B41" s="16">
        <v>63</v>
      </c>
      <c r="C41" s="16">
        <v>7</v>
      </c>
      <c r="D41" s="16"/>
      <c r="E41" s="16"/>
      <c r="F41" s="16"/>
      <c r="G41" s="16"/>
      <c r="H41" s="16"/>
      <c r="I41" s="16"/>
      <c r="J41" s="13">
        <v>2</v>
      </c>
      <c r="K41" s="13">
        <v>72</v>
      </c>
    </row>
    <row r="42" spans="1:11" x14ac:dyDescent="0.2">
      <c r="A42" s="14">
        <v>2001</v>
      </c>
      <c r="B42" s="15"/>
      <c r="C42" s="15"/>
      <c r="D42" s="15"/>
      <c r="E42" s="16"/>
      <c r="F42" s="15"/>
      <c r="G42" s="15"/>
      <c r="H42" s="15">
        <v>16</v>
      </c>
      <c r="I42" s="15">
        <v>56</v>
      </c>
      <c r="J42" s="13"/>
      <c r="K42" s="13">
        <v>72</v>
      </c>
    </row>
    <row r="43" spans="1:11" x14ac:dyDescent="0.2">
      <c r="A43" s="13">
        <v>2002</v>
      </c>
      <c r="B43" s="15"/>
      <c r="C43" s="15"/>
      <c r="D43" s="15"/>
      <c r="E43" s="16"/>
      <c r="F43" s="15"/>
      <c r="G43" s="15"/>
      <c r="H43" s="15">
        <v>16</v>
      </c>
      <c r="I43" s="15">
        <v>56</v>
      </c>
      <c r="J43" s="13"/>
      <c r="K43" s="13">
        <v>72</v>
      </c>
    </row>
    <row r="44" spans="1:11" x14ac:dyDescent="0.2">
      <c r="A44" s="13">
        <v>2003</v>
      </c>
      <c r="B44" s="15"/>
      <c r="C44" s="15"/>
      <c r="D44" s="15"/>
      <c r="E44" s="16"/>
      <c r="F44" s="15"/>
      <c r="G44" s="15"/>
      <c r="H44" s="15">
        <v>16</v>
      </c>
      <c r="I44" s="15">
        <v>56</v>
      </c>
      <c r="J44" s="13"/>
      <c r="K44" s="13">
        <v>72</v>
      </c>
    </row>
    <row r="45" spans="1:11" x14ac:dyDescent="0.2">
      <c r="A45" s="13">
        <v>2004</v>
      </c>
      <c r="B45" s="15"/>
      <c r="C45" s="15"/>
      <c r="D45" s="15"/>
      <c r="E45" s="16"/>
      <c r="F45" s="15"/>
      <c r="G45" s="15"/>
      <c r="H45" s="15">
        <v>16</v>
      </c>
      <c r="I45" s="15">
        <v>56</v>
      </c>
      <c r="J45" s="13"/>
      <c r="K45" s="13">
        <v>72</v>
      </c>
    </row>
    <row r="46" spans="1:11" x14ac:dyDescent="0.2">
      <c r="A46" s="13">
        <v>2005</v>
      </c>
      <c r="B46" s="13"/>
      <c r="C46" s="13"/>
      <c r="D46" s="13"/>
      <c r="E46" s="13"/>
      <c r="F46" s="13"/>
      <c r="G46" s="13"/>
      <c r="H46" s="13">
        <v>18</v>
      </c>
      <c r="I46" s="13">
        <v>52</v>
      </c>
      <c r="J46" s="13"/>
      <c r="K46" s="13">
        <v>70</v>
      </c>
    </row>
    <row r="47" spans="1:11" x14ac:dyDescent="0.2">
      <c r="A47" s="13">
        <v>2006</v>
      </c>
      <c r="B47" s="13"/>
      <c r="C47" s="13"/>
      <c r="D47" s="13"/>
      <c r="E47" s="13"/>
      <c r="F47" s="13"/>
      <c r="G47" s="13"/>
      <c r="H47" s="13">
        <v>18</v>
      </c>
      <c r="I47" s="13">
        <v>52</v>
      </c>
      <c r="J47" s="13"/>
      <c r="K47" s="13">
        <v>70</v>
      </c>
    </row>
    <row r="48" spans="1:11" x14ac:dyDescent="0.2">
      <c r="A48" s="13">
        <v>2007</v>
      </c>
      <c r="B48" s="13"/>
      <c r="C48" s="13"/>
      <c r="D48" s="13"/>
      <c r="E48" s="13"/>
      <c r="F48" s="13"/>
      <c r="G48" s="13"/>
      <c r="H48" s="13">
        <v>17</v>
      </c>
      <c r="I48" s="13">
        <v>47</v>
      </c>
      <c r="J48" s="13"/>
      <c r="K48" s="17">
        <v>64</v>
      </c>
    </row>
    <row r="49" spans="1:11" x14ac:dyDescent="0.2">
      <c r="A49" s="13">
        <v>2008</v>
      </c>
      <c r="H49" s="13">
        <v>17</v>
      </c>
      <c r="I49" s="13">
        <v>47</v>
      </c>
      <c r="K49" s="17">
        <v>64</v>
      </c>
    </row>
    <row r="50" spans="1:11" x14ac:dyDescent="0.2">
      <c r="A50" s="13">
        <v>2009</v>
      </c>
      <c r="H50" s="17">
        <v>18</v>
      </c>
      <c r="I50" s="17">
        <v>47</v>
      </c>
      <c r="K50" s="17">
        <v>65</v>
      </c>
    </row>
    <row r="51" spans="1:11" x14ac:dyDescent="0.2">
      <c r="A51" s="13">
        <v>2010</v>
      </c>
      <c r="H51" s="17">
        <v>19</v>
      </c>
      <c r="I51" s="17">
        <v>47</v>
      </c>
      <c r="K51" s="17">
        <v>66</v>
      </c>
    </row>
    <row r="52" spans="1:11" x14ac:dyDescent="0.2">
      <c r="A52" s="13">
        <v>2011</v>
      </c>
      <c r="H52" s="17">
        <v>17</v>
      </c>
      <c r="I52" s="17">
        <v>46</v>
      </c>
      <c r="K52" s="17">
        <v>63</v>
      </c>
    </row>
    <row r="53" spans="1:11" x14ac:dyDescent="0.2">
      <c r="A53" s="13">
        <v>2012</v>
      </c>
      <c r="B53" s="17">
        <v>44</v>
      </c>
      <c r="C53" s="17">
        <v>17</v>
      </c>
      <c r="D53" s="17">
        <v>16</v>
      </c>
      <c r="K53" s="17">
        <v>77</v>
      </c>
    </row>
    <row r="54" spans="1:11" x14ac:dyDescent="0.2">
      <c r="A54" s="13">
        <v>2013</v>
      </c>
      <c r="B54" s="17">
        <v>45</v>
      </c>
      <c r="C54" s="17">
        <v>17</v>
      </c>
      <c r="D54" s="17">
        <v>15</v>
      </c>
      <c r="K54" s="17">
        <v>77</v>
      </c>
    </row>
    <row r="55" spans="1:11" x14ac:dyDescent="0.2">
      <c r="A55" s="13">
        <v>2014</v>
      </c>
      <c r="B55" s="17">
        <v>47</v>
      </c>
      <c r="C55" s="17">
        <v>17</v>
      </c>
      <c r="K55" s="17">
        <v>64</v>
      </c>
    </row>
    <row r="56" spans="1:11" x14ac:dyDescent="0.2">
      <c r="A56" s="13">
        <v>2015</v>
      </c>
      <c r="I56" s="17">
        <v>34</v>
      </c>
      <c r="K56" s="17">
        <v>34</v>
      </c>
    </row>
    <row r="57" spans="1:11" x14ac:dyDescent="0.2">
      <c r="A57" s="13">
        <v>2016</v>
      </c>
      <c r="G57" s="17">
        <v>13</v>
      </c>
      <c r="H57" s="17">
        <v>6</v>
      </c>
      <c r="I57" s="17">
        <v>34</v>
      </c>
      <c r="K57" s="17">
        <v>53</v>
      </c>
    </row>
    <row r="58" spans="1:11" x14ac:dyDescent="0.2">
      <c r="A58" s="13">
        <v>2019</v>
      </c>
      <c r="B58" s="17">
        <v>48</v>
      </c>
      <c r="K58" s="17">
        <v>48</v>
      </c>
    </row>
    <row r="61" spans="1:11" x14ac:dyDescent="0.2">
      <c r="A61" s="18" t="s">
        <v>22</v>
      </c>
    </row>
    <row r="62" spans="1:11" x14ac:dyDescent="0.2">
      <c r="A62" s="17" t="s">
        <v>30</v>
      </c>
    </row>
    <row r="65" spans="1:14" ht="51" x14ac:dyDescent="0.2">
      <c r="A65" s="19"/>
      <c r="B65" s="19" t="s">
        <v>31</v>
      </c>
      <c r="C65" s="19" t="s">
        <v>32</v>
      </c>
      <c r="D65" s="19" t="s">
        <v>33</v>
      </c>
      <c r="E65" s="19" t="s">
        <v>34</v>
      </c>
      <c r="F65" s="19" t="s">
        <v>35</v>
      </c>
      <c r="G65" s="19" t="s">
        <v>21</v>
      </c>
      <c r="H65" s="19"/>
      <c r="I65" s="19"/>
      <c r="J65" s="19"/>
      <c r="K65" s="19"/>
      <c r="L65" s="19"/>
      <c r="M65" s="19"/>
      <c r="N65" s="19"/>
    </row>
    <row r="66" spans="1:14" x14ac:dyDescent="0.2">
      <c r="A66" s="17">
        <v>1957</v>
      </c>
      <c r="B66" s="20">
        <v>3.1</v>
      </c>
      <c r="C66" s="20">
        <v>39.4</v>
      </c>
      <c r="D66" s="20">
        <f>7.8+5.3+0.4</f>
        <v>13.5</v>
      </c>
      <c r="E66" s="20">
        <f>16.6+25.1</f>
        <v>41.7</v>
      </c>
      <c r="F66" s="20">
        <v>2.2999999999999998</v>
      </c>
      <c r="G66" s="20">
        <f t="shared" ref="G66:G70" si="0">SUM(B66:F66)</f>
        <v>100</v>
      </c>
    </row>
    <row r="67" spans="1:14" x14ac:dyDescent="0.2">
      <c r="A67" s="17">
        <v>1960</v>
      </c>
      <c r="B67" s="20">
        <f>6.1+1.1</f>
        <v>7.1999999999999993</v>
      </c>
      <c r="C67" s="20">
        <v>42.1</v>
      </c>
      <c r="D67" s="20">
        <f>5.8+2.2+0.4</f>
        <v>8.4</v>
      </c>
      <c r="E67" s="20">
        <f>17.9+21.1</f>
        <v>39</v>
      </c>
      <c r="F67" s="20">
        <v>3.3</v>
      </c>
      <c r="G67" s="20">
        <f t="shared" si="0"/>
        <v>99.999999999999986</v>
      </c>
    </row>
    <row r="68" spans="1:14" x14ac:dyDescent="0.2">
      <c r="A68" s="17">
        <v>1964</v>
      </c>
      <c r="B68" s="20">
        <f>5.8+1.2+0.3</f>
        <v>7.3</v>
      </c>
      <c r="C68" s="20">
        <v>41.9</v>
      </c>
      <c r="D68" s="20">
        <f>5.3+1.3+0.4</f>
        <v>7</v>
      </c>
      <c r="E68" s="20">
        <f>20.1+20.8</f>
        <v>40.900000000000006</v>
      </c>
      <c r="F68" s="20">
        <f>2.5+0.4</f>
        <v>2.9</v>
      </c>
      <c r="G68" s="20">
        <f t="shared" si="0"/>
        <v>100</v>
      </c>
    </row>
    <row r="69" spans="1:14" x14ac:dyDescent="0.2">
      <c r="A69" s="17">
        <v>1966</v>
      </c>
      <c r="B69" s="20">
        <f>10.9+0.8</f>
        <v>11.700000000000001</v>
      </c>
      <c r="C69" s="20">
        <v>38.200000000000003</v>
      </c>
      <c r="D69" s="20">
        <f>7.3+0.6+2.5</f>
        <v>10.399999999999999</v>
      </c>
      <c r="E69" s="20">
        <f>18.7+19.3</f>
        <v>38</v>
      </c>
      <c r="F69" s="20">
        <v>1.6</v>
      </c>
      <c r="G69" s="20">
        <f t="shared" si="0"/>
        <v>99.9</v>
      </c>
    </row>
    <row r="70" spans="1:14" x14ac:dyDescent="0.2">
      <c r="A70" s="17">
        <v>1968</v>
      </c>
      <c r="B70" s="20">
        <f>6.1+1+2</f>
        <v>9.1</v>
      </c>
      <c r="C70" s="20">
        <v>34.200000000000003</v>
      </c>
      <c r="D70" s="20">
        <f>15+0.7+1.5</f>
        <v>17.2</v>
      </c>
      <c r="E70" s="20">
        <f>20.4+18.6</f>
        <v>39</v>
      </c>
      <c r="F70" s="20">
        <v>0.5</v>
      </c>
      <c r="G70" s="20">
        <f t="shared" si="0"/>
        <v>100</v>
      </c>
    </row>
    <row r="71" spans="1:14" x14ac:dyDescent="0.2">
      <c r="A71" s="17">
        <v>1971</v>
      </c>
      <c r="B71" s="20">
        <f>9.1+1.4+1.6</f>
        <v>12.1</v>
      </c>
      <c r="C71" s="20">
        <v>37.299999999999997</v>
      </c>
      <c r="D71" s="20">
        <f>14.4+1.7+2+0.2</f>
        <v>18.3</v>
      </c>
      <c r="E71" s="20">
        <f>16.7+15.6</f>
        <v>32.299999999999997</v>
      </c>
      <c r="F71" s="20">
        <v>0</v>
      </c>
      <c r="G71" s="20">
        <f t="shared" ref="G71:G83" si="1">SUM(B71:F71)</f>
        <v>100</v>
      </c>
    </row>
    <row r="72" spans="1:14" x14ac:dyDescent="0.2">
      <c r="A72" s="17">
        <v>1973</v>
      </c>
      <c r="B72" s="20">
        <f>6+3.6+1.5</f>
        <v>11.1</v>
      </c>
      <c r="C72" s="20">
        <v>25.6</v>
      </c>
      <c r="D72" s="20">
        <f>11.2+7.8+2.9+4</f>
        <v>25.9</v>
      </c>
      <c r="E72" s="20">
        <f>9.2+12.3</f>
        <v>21.5</v>
      </c>
      <c r="F72" s="20">
        <v>15.9</v>
      </c>
      <c r="G72" s="20">
        <f t="shared" si="1"/>
        <v>100</v>
      </c>
    </row>
    <row r="73" spans="1:14" x14ac:dyDescent="0.2">
      <c r="A73" s="17">
        <v>1975</v>
      </c>
      <c r="B73" s="20">
        <f>5+4.2+2.1</f>
        <v>11.299999999999999</v>
      </c>
      <c r="C73" s="20">
        <v>29.9</v>
      </c>
      <c r="D73" s="20">
        <f>7.1+2.2+1.8+5.3</f>
        <v>16.400000000000002</v>
      </c>
      <c r="E73" s="20">
        <f>5.5+23.3</f>
        <v>28.8</v>
      </c>
      <c r="F73" s="20">
        <v>13.6</v>
      </c>
      <c r="G73" s="20">
        <f t="shared" si="1"/>
        <v>99.999999999999986</v>
      </c>
    </row>
    <row r="74" spans="1:14" x14ac:dyDescent="0.2">
      <c r="A74" s="17">
        <v>1977</v>
      </c>
      <c r="B74" s="20">
        <f>3.9+3.7+2.7</f>
        <v>10.3</v>
      </c>
      <c r="C74" s="20">
        <v>37</v>
      </c>
      <c r="D74" s="20">
        <f>3.6+3.3+6.4+3.4+0.9</f>
        <v>17.599999999999998</v>
      </c>
      <c r="E74" s="20">
        <f>8.5+12</f>
        <v>20.5</v>
      </c>
      <c r="F74" s="20">
        <v>14.6</v>
      </c>
      <c r="G74" s="20">
        <f t="shared" si="1"/>
        <v>99.999999999999986</v>
      </c>
    </row>
    <row r="75" spans="1:14" x14ac:dyDescent="0.2">
      <c r="A75" s="17">
        <v>1979</v>
      </c>
      <c r="B75" s="20">
        <f>5.9+1.9+3.7+0.4</f>
        <v>11.9</v>
      </c>
      <c r="C75" s="20">
        <v>38.299999999999997</v>
      </c>
      <c r="D75" s="20">
        <f>5.4+3.2+2.6+2.6</f>
        <v>13.8</v>
      </c>
      <c r="E75" s="20">
        <f>12.5+12.5</f>
        <v>25</v>
      </c>
      <c r="F75" s="20">
        <v>11</v>
      </c>
      <c r="G75" s="20">
        <f t="shared" si="1"/>
        <v>100</v>
      </c>
    </row>
    <row r="76" spans="1:14" x14ac:dyDescent="0.2">
      <c r="A76" s="17">
        <v>1981</v>
      </c>
      <c r="B76" s="20">
        <f>11.3+1.1+2.7+0.2</f>
        <v>15.3</v>
      </c>
      <c r="C76" s="20">
        <v>32.9</v>
      </c>
      <c r="D76" s="20">
        <f>5.1+8.3+1.4+2.3</f>
        <v>17.100000000000001</v>
      </c>
      <c r="E76" s="20">
        <f>14.5+11.3</f>
        <v>25.8</v>
      </c>
      <c r="F76" s="20">
        <v>8.9</v>
      </c>
      <c r="G76" s="20">
        <f t="shared" si="1"/>
        <v>100.00000000000001</v>
      </c>
    </row>
    <row r="77" spans="1:14" x14ac:dyDescent="0.2">
      <c r="A77" s="17">
        <v>1984</v>
      </c>
      <c r="B77" s="20">
        <f>11.5+0.7+2.7+0.1</f>
        <v>14.999999999999998</v>
      </c>
      <c r="C77" s="20">
        <v>31.6</v>
      </c>
      <c r="D77" s="20">
        <f>5.5+4.6+1.5+2.7</f>
        <v>14.3</v>
      </c>
      <c r="E77" s="20">
        <f>23.4+12.1</f>
        <v>35.5</v>
      </c>
      <c r="F77" s="20">
        <v>3.6</v>
      </c>
      <c r="G77" s="20">
        <f t="shared" si="1"/>
        <v>100</v>
      </c>
    </row>
    <row r="78" spans="1:14" x14ac:dyDescent="0.2">
      <c r="A78" s="17">
        <v>1987</v>
      </c>
      <c r="B78" s="20">
        <f>14.6+0.9+1.4+3.8</f>
        <v>20.7</v>
      </c>
      <c r="C78" s="20">
        <v>29.3</v>
      </c>
      <c r="D78" s="20">
        <f>6.2+4.8+0.5+2.4</f>
        <v>13.9</v>
      </c>
      <c r="E78" s="20">
        <f>20.8+10.5</f>
        <v>31.3</v>
      </c>
      <c r="F78" s="20">
        <v>4.8</v>
      </c>
      <c r="G78" s="20">
        <f t="shared" si="1"/>
        <v>100</v>
      </c>
    </row>
    <row r="79" spans="1:14" x14ac:dyDescent="0.2">
      <c r="A79" s="17">
        <v>1988</v>
      </c>
      <c r="B79" s="20">
        <f>13+0.8+0.6+1.4+1.9</f>
        <v>17.7</v>
      </c>
      <c r="C79" s="20">
        <v>29.8</v>
      </c>
      <c r="D79" s="20">
        <f>5.6+4.7+2</f>
        <v>12.3</v>
      </c>
      <c r="E79" s="20">
        <f>19.3+11.8</f>
        <v>31.1</v>
      </c>
      <c r="F79" s="20">
        <v>9</v>
      </c>
      <c r="G79" s="20">
        <f t="shared" si="1"/>
        <v>99.9</v>
      </c>
    </row>
    <row r="80" spans="1:14" x14ac:dyDescent="0.2">
      <c r="A80" s="17">
        <v>1990</v>
      </c>
      <c r="B80" s="20">
        <f>8.3+1.7+0.9+1.8</f>
        <v>12.700000000000001</v>
      </c>
      <c r="C80" s="20">
        <v>37.4</v>
      </c>
      <c r="D80" s="20">
        <f>3.5+5.1+0.5+2.3</f>
        <v>11.399999999999999</v>
      </c>
      <c r="E80" s="20">
        <f>16+15.8</f>
        <v>31.8</v>
      </c>
      <c r="F80" s="20">
        <v>6.4</v>
      </c>
      <c r="G80" s="20">
        <f t="shared" si="1"/>
        <v>99.7</v>
      </c>
    </row>
    <row r="81" spans="1:7" x14ac:dyDescent="0.2">
      <c r="A81" s="17">
        <v>1994</v>
      </c>
      <c r="B81" s="20">
        <f>7.3+3.1</f>
        <v>10.4</v>
      </c>
      <c r="C81" s="20">
        <v>34.6</v>
      </c>
      <c r="D81" s="20">
        <f>4.6+2.8+1.9</f>
        <v>9.2999999999999989</v>
      </c>
      <c r="E81" s="20">
        <f>15+23.3</f>
        <v>38.299999999999997</v>
      </c>
      <c r="F81" s="20">
        <v>6.4</v>
      </c>
      <c r="G81" s="20">
        <f t="shared" si="1"/>
        <v>99</v>
      </c>
    </row>
    <row r="82" spans="1:7" x14ac:dyDescent="0.2">
      <c r="A82" s="17">
        <v>1998</v>
      </c>
      <c r="B82" s="20">
        <f>7.6+2.7</f>
        <v>10.3</v>
      </c>
      <c r="C82" s="20">
        <v>35.9</v>
      </c>
      <c r="D82" s="20">
        <f>3.9+4.3+2.5</f>
        <v>10.7</v>
      </c>
      <c r="E82" s="20">
        <f>8.9+24</f>
        <v>32.9</v>
      </c>
      <c r="F82" s="20">
        <f>7.4+2.4</f>
        <v>9.8000000000000007</v>
      </c>
      <c r="G82" s="20">
        <f t="shared" si="1"/>
        <v>99.600000000000009</v>
      </c>
    </row>
    <row r="83" spans="1:7" x14ac:dyDescent="0.2">
      <c r="A83" s="17">
        <v>2001</v>
      </c>
      <c r="B83" s="20">
        <f>6.4+2.4</f>
        <v>8.8000000000000007</v>
      </c>
      <c r="C83" s="20">
        <v>29.1</v>
      </c>
      <c r="D83" s="20">
        <f>5.2+1.8+2.3</f>
        <v>9.3000000000000007</v>
      </c>
      <c r="E83" s="20">
        <f>9.1+31.2</f>
        <v>40.299999999999997</v>
      </c>
      <c r="F83" s="20">
        <f>12+0.5</f>
        <v>12.5</v>
      </c>
      <c r="G83" s="20">
        <f t="shared" si="1"/>
        <v>100</v>
      </c>
    </row>
    <row r="84" spans="1:7" x14ac:dyDescent="0.2">
      <c r="A84" s="17">
        <v>2005</v>
      </c>
      <c r="B84" s="20">
        <f>6+3.4+0.3</f>
        <v>9.7000000000000011</v>
      </c>
      <c r="C84" s="20">
        <v>25.8</v>
      </c>
      <c r="D84" s="20">
        <f>9.2+1+1.7</f>
        <v>11.899999999999999</v>
      </c>
      <c r="E84" s="20">
        <f>29+10.3</f>
        <v>39.299999999999997</v>
      </c>
      <c r="F84" s="20">
        <v>13.3</v>
      </c>
      <c r="G84" s="20">
        <f>SUM(B84:F84)</f>
        <v>99.999999999999986</v>
      </c>
    </row>
    <row r="85" spans="1:7" x14ac:dyDescent="0.2">
      <c r="A85" s="17">
        <v>2007</v>
      </c>
      <c r="B85" s="20">
        <f>13+2.2</f>
        <v>15.2</v>
      </c>
      <c r="C85" s="20">
        <v>25.5</v>
      </c>
      <c r="D85" s="20">
        <f>5.1+0.9</f>
        <v>6</v>
      </c>
      <c r="E85" s="20">
        <f>10.4+26.2+2.8</f>
        <v>39.4</v>
      </c>
      <c r="F85" s="20">
        <v>13.9</v>
      </c>
      <c r="G85" s="20">
        <f>SUM(B85:F85)</f>
        <v>100</v>
      </c>
    </row>
    <row r="86" spans="1:7" x14ac:dyDescent="0.2">
      <c r="A86" s="17">
        <v>2011</v>
      </c>
      <c r="B86" s="20">
        <f>6.7+9.2</f>
        <v>15.899999999999999</v>
      </c>
      <c r="C86" s="20">
        <v>24.9</v>
      </c>
      <c r="D86" s="20">
        <f>9.5+0.8</f>
        <v>10.3</v>
      </c>
      <c r="E86" s="20">
        <f>26.7+4.9+5</f>
        <v>36.6</v>
      </c>
      <c r="F86" s="20">
        <v>12.3</v>
      </c>
      <c r="G86" s="20">
        <f>SUM(B86:F86)</f>
        <v>99.999999999999986</v>
      </c>
    </row>
    <row r="87" spans="1:7" x14ac:dyDescent="0.2">
      <c r="A87" s="17">
        <v>2015</v>
      </c>
      <c r="B87" s="20">
        <f>7.8+4.2+4.8</f>
        <v>16.8</v>
      </c>
      <c r="C87" s="20">
        <v>26.3</v>
      </c>
      <c r="D87" s="20">
        <f>4.6+0.8</f>
        <v>5.3999999999999995</v>
      </c>
      <c r="E87" s="20">
        <f>19.5+3.4+7.5</f>
        <v>30.4</v>
      </c>
      <c r="F87" s="20">
        <v>21.1</v>
      </c>
      <c r="G87" s="20">
        <f>SUM(B87:F87)</f>
        <v>100</v>
      </c>
    </row>
    <row r="88" spans="1:7" x14ac:dyDescent="0.2">
      <c r="A88" s="17">
        <v>2019</v>
      </c>
      <c r="B88" s="17">
        <f>7.7+6.9+3</f>
        <v>17.600000000000001</v>
      </c>
      <c r="C88" s="20">
        <v>25.9</v>
      </c>
      <c r="D88" s="20">
        <v>11.1</v>
      </c>
      <c r="E88" s="17">
        <f>6.6+23.4+2.3</f>
        <v>32.299999999999997</v>
      </c>
      <c r="F88" s="17">
        <f>1.8+8.7+2.4</f>
        <v>12.9</v>
      </c>
      <c r="G88" s="20">
        <f>SUM(B88:F88)</f>
        <v>99.800000000000011</v>
      </c>
    </row>
    <row r="89" spans="1:7" x14ac:dyDescent="0.2">
      <c r="A89" s="17" t="s">
        <v>24</v>
      </c>
    </row>
    <row r="90" spans="1:7" x14ac:dyDescent="0.2">
      <c r="A90" s="17" t="s">
        <v>36</v>
      </c>
    </row>
    <row r="91" spans="1:7" x14ac:dyDescent="0.2">
      <c r="A91" s="17" t="s">
        <v>37</v>
      </c>
    </row>
    <row r="93" spans="1:7" x14ac:dyDescent="0.2">
      <c r="A93" s="17" t="s">
        <v>38</v>
      </c>
    </row>
    <row r="96" spans="1:7" x14ac:dyDescent="0.2">
      <c r="A96" s="17" t="s">
        <v>39</v>
      </c>
    </row>
    <row r="97" spans="1:15" x14ac:dyDescent="0.2">
      <c r="A97" s="17" t="s">
        <v>40</v>
      </c>
    </row>
    <row r="99" spans="1:15" x14ac:dyDescent="0.2">
      <c r="B99" s="21" t="s">
        <v>44</v>
      </c>
      <c r="C99" s="21" t="s">
        <v>45</v>
      </c>
      <c r="D99" s="21" t="s">
        <v>46</v>
      </c>
      <c r="E99" s="21" t="s">
        <v>47</v>
      </c>
      <c r="F99" s="21" t="s">
        <v>48</v>
      </c>
      <c r="G99" s="21" t="s">
        <v>15</v>
      </c>
      <c r="H99" s="21" t="s">
        <v>18</v>
      </c>
      <c r="I99" s="21" t="s">
        <v>49</v>
      </c>
      <c r="J99" s="21" t="s">
        <v>50</v>
      </c>
      <c r="K99" s="21" t="s">
        <v>51</v>
      </c>
      <c r="L99" s="21" t="s">
        <v>52</v>
      </c>
      <c r="M99" s="21" t="s">
        <v>53</v>
      </c>
      <c r="N99" s="21" t="s">
        <v>54</v>
      </c>
      <c r="O99" s="21" t="s">
        <v>55</v>
      </c>
    </row>
    <row r="100" spans="1:15" x14ac:dyDescent="0.2">
      <c r="A100" s="17" t="s">
        <v>56</v>
      </c>
      <c r="B100" s="17">
        <v>41.77</v>
      </c>
      <c r="C100" s="17">
        <v>43.7</v>
      </c>
      <c r="D100" s="17">
        <v>51.93</v>
      </c>
      <c r="E100" s="17">
        <v>71.959999999999994</v>
      </c>
      <c r="F100" s="17">
        <v>47.29</v>
      </c>
      <c r="G100" s="17">
        <v>34.89</v>
      </c>
      <c r="H100" s="17">
        <v>68.599999999999994</v>
      </c>
      <c r="I100" s="17">
        <v>43.6</v>
      </c>
      <c r="J100" s="17">
        <v>48.03</v>
      </c>
      <c r="K100" s="17">
        <v>100</v>
      </c>
      <c r="L100" s="17">
        <v>51.37</v>
      </c>
      <c r="M100" s="17">
        <v>47.91</v>
      </c>
      <c r="N100" s="17">
        <v>41.45</v>
      </c>
      <c r="O100" s="17">
        <v>57.14</v>
      </c>
    </row>
    <row r="101" spans="1:15" x14ac:dyDescent="0.2">
      <c r="A101" s="17" t="s">
        <v>57</v>
      </c>
      <c r="B101" s="17">
        <v>58.23</v>
      </c>
      <c r="C101" s="17">
        <v>56.3</v>
      </c>
      <c r="D101" s="17">
        <v>48.07</v>
      </c>
      <c r="E101" s="17">
        <v>28.04</v>
      </c>
      <c r="F101" s="17">
        <v>52.71</v>
      </c>
      <c r="G101" s="17">
        <v>65.11</v>
      </c>
      <c r="H101" s="17">
        <v>31.4</v>
      </c>
      <c r="I101" s="17">
        <v>56.4</v>
      </c>
      <c r="J101" s="17">
        <v>51.97</v>
      </c>
      <c r="K101" s="17">
        <v>0</v>
      </c>
      <c r="L101" s="17">
        <v>48.63</v>
      </c>
      <c r="M101" s="17">
        <v>52.09</v>
      </c>
      <c r="N101" s="17">
        <v>58.55</v>
      </c>
      <c r="O101" s="17">
        <v>42.86</v>
      </c>
    </row>
    <row r="102" spans="1:15" x14ac:dyDescent="0.2">
      <c r="A102" s="17" t="s">
        <v>58</v>
      </c>
      <c r="B102" s="17">
        <v>100</v>
      </c>
      <c r="C102" s="17">
        <v>100</v>
      </c>
      <c r="D102" s="17">
        <v>100</v>
      </c>
      <c r="E102" s="17">
        <v>100</v>
      </c>
      <c r="F102" s="17">
        <v>100</v>
      </c>
      <c r="G102" s="17">
        <v>100</v>
      </c>
      <c r="H102" s="17">
        <v>100</v>
      </c>
      <c r="I102" s="17">
        <v>100</v>
      </c>
      <c r="J102" s="17">
        <v>100</v>
      </c>
      <c r="K102" s="17">
        <v>100</v>
      </c>
      <c r="L102" s="17">
        <v>100</v>
      </c>
      <c r="M102" s="17">
        <v>100</v>
      </c>
      <c r="N102" s="17">
        <v>100</v>
      </c>
      <c r="O102" s="17">
        <v>100</v>
      </c>
    </row>
    <row r="103" spans="1:15" x14ac:dyDescent="0.2">
      <c r="A103" s="17" t="s">
        <v>59</v>
      </c>
      <c r="B103" s="22">
        <v>2176</v>
      </c>
      <c r="C103" s="17">
        <v>703</v>
      </c>
      <c r="D103" s="17">
        <v>598</v>
      </c>
      <c r="E103" s="17">
        <v>131</v>
      </c>
      <c r="F103" s="17">
        <v>5</v>
      </c>
      <c r="G103" s="17">
        <v>646</v>
      </c>
      <c r="H103" s="17">
        <v>108</v>
      </c>
      <c r="I103" s="17">
        <v>107</v>
      </c>
      <c r="J103" s="17">
        <v>494</v>
      </c>
      <c r="K103" s="17">
        <v>19</v>
      </c>
      <c r="L103" s="22">
        <v>1791</v>
      </c>
      <c r="M103" s="17">
        <v>643</v>
      </c>
      <c r="N103" s="17">
        <v>156</v>
      </c>
      <c r="O103" s="17">
        <v>14</v>
      </c>
    </row>
    <row r="106" spans="1:15" x14ac:dyDescent="0.2">
      <c r="B106" s="21" t="s">
        <v>60</v>
      </c>
      <c r="C106" s="21" t="s">
        <v>54</v>
      </c>
      <c r="D106" s="21" t="s">
        <v>15</v>
      </c>
      <c r="E106" s="21" t="s">
        <v>61</v>
      </c>
      <c r="F106" s="21" t="s">
        <v>62</v>
      </c>
      <c r="G106" s="21" t="s">
        <v>18</v>
      </c>
      <c r="H106" s="21" t="s">
        <v>52</v>
      </c>
      <c r="I106" s="21" t="s">
        <v>63</v>
      </c>
      <c r="J106" s="21" t="s">
        <v>50</v>
      </c>
      <c r="K106" s="21" t="s">
        <v>47</v>
      </c>
      <c r="L106" s="21" t="s">
        <v>64</v>
      </c>
      <c r="M106" s="21" t="s">
        <v>58</v>
      </c>
    </row>
    <row r="107" spans="1:15" x14ac:dyDescent="0.2">
      <c r="A107" s="17" t="s">
        <v>65</v>
      </c>
      <c r="B107" s="17">
        <f>+M101</f>
        <v>52.09</v>
      </c>
      <c r="C107" s="17">
        <f>+N101</f>
        <v>58.55</v>
      </c>
      <c r="D107" s="17">
        <f>+G101</f>
        <v>65.11</v>
      </c>
      <c r="E107" s="17">
        <f>+B101</f>
        <v>58.23</v>
      </c>
      <c r="F107" s="17">
        <f>+C101</f>
        <v>56.3</v>
      </c>
      <c r="G107" s="17">
        <f>+H101</f>
        <v>31.4</v>
      </c>
      <c r="H107" s="17">
        <f>+L101</f>
        <v>48.63</v>
      </c>
      <c r="I107" s="17">
        <f>+D101</f>
        <v>48.07</v>
      </c>
      <c r="J107" s="17">
        <f>+J101</f>
        <v>51.97</v>
      </c>
      <c r="K107" s="17">
        <f>+E101</f>
        <v>28.04</v>
      </c>
      <c r="L107" s="17">
        <f>+P101</f>
        <v>0</v>
      </c>
      <c r="M107" s="17">
        <f>+Q101</f>
        <v>0</v>
      </c>
    </row>
    <row r="108" spans="1:15" x14ac:dyDescent="0.2">
      <c r="H108" s="23" t="s">
        <v>66</v>
      </c>
    </row>
    <row r="110" spans="1:15" x14ac:dyDescent="0.2">
      <c r="C110" s="21" t="s">
        <v>53</v>
      </c>
      <c r="D110" s="21" t="s">
        <v>54</v>
      </c>
      <c r="E110" s="21" t="s">
        <v>15</v>
      </c>
      <c r="F110" s="21" t="s">
        <v>18</v>
      </c>
      <c r="G110" s="21" t="s">
        <v>44</v>
      </c>
      <c r="H110" s="21" t="s">
        <v>45</v>
      </c>
      <c r="I110" s="21" t="s">
        <v>52</v>
      </c>
      <c r="J110" s="21" t="s">
        <v>46</v>
      </c>
      <c r="K110" s="21" t="s">
        <v>50</v>
      </c>
      <c r="L110" s="21" t="s">
        <v>47</v>
      </c>
      <c r="M110" s="21" t="s">
        <v>67</v>
      </c>
      <c r="N110" s="21" t="s">
        <v>58</v>
      </c>
      <c r="O110" s="21"/>
    </row>
    <row r="111" spans="1:15" x14ac:dyDescent="0.2">
      <c r="A111" s="17" t="s">
        <v>68</v>
      </c>
      <c r="B111" s="17" t="s">
        <v>69</v>
      </c>
      <c r="C111" s="17">
        <v>16.09</v>
      </c>
      <c r="D111" s="17">
        <v>39.1</v>
      </c>
      <c r="E111" s="17">
        <v>10.050000000000001</v>
      </c>
      <c r="F111" s="17">
        <v>44.4</v>
      </c>
      <c r="G111" s="17">
        <v>6.26</v>
      </c>
      <c r="H111" s="17">
        <v>20</v>
      </c>
      <c r="I111" s="17">
        <v>8.14</v>
      </c>
      <c r="J111" s="17">
        <v>4.08</v>
      </c>
      <c r="K111" s="17">
        <v>6.39</v>
      </c>
      <c r="L111" s="17">
        <v>15.52</v>
      </c>
      <c r="M111" s="17">
        <v>7.9</v>
      </c>
      <c r="N111" s="17">
        <v>10.49</v>
      </c>
    </row>
    <row r="112" spans="1:15" x14ac:dyDescent="0.2">
      <c r="A112" s="17" t="s">
        <v>70</v>
      </c>
      <c r="B112" s="17" t="s">
        <v>69</v>
      </c>
      <c r="C112" s="17">
        <v>12.29</v>
      </c>
      <c r="D112" s="17">
        <v>10.82</v>
      </c>
      <c r="E112" s="17">
        <v>10.46</v>
      </c>
      <c r="F112" s="17">
        <v>24.43</v>
      </c>
      <c r="G112" s="17">
        <v>3.14</v>
      </c>
      <c r="H112" s="17">
        <v>13.68</v>
      </c>
      <c r="I112" s="17">
        <v>5.84</v>
      </c>
      <c r="J112" s="17">
        <v>4.45</v>
      </c>
      <c r="K112" s="17">
        <v>6.54</v>
      </c>
      <c r="L112" s="17">
        <v>5.08</v>
      </c>
      <c r="M112" s="17">
        <v>16.12</v>
      </c>
      <c r="N112" s="17">
        <v>8.61</v>
      </c>
    </row>
    <row r="113" spans="1:14" x14ac:dyDescent="0.2">
      <c r="A113" s="17" t="s">
        <v>71</v>
      </c>
      <c r="B113" s="17" t="s">
        <v>69</v>
      </c>
      <c r="C113" s="17">
        <v>21.98</v>
      </c>
      <c r="D113" s="17">
        <v>13.82</v>
      </c>
      <c r="E113" s="17">
        <v>16.41</v>
      </c>
      <c r="F113" s="17">
        <v>11.59</v>
      </c>
      <c r="G113" s="17">
        <v>9.58</v>
      </c>
      <c r="H113" s="17">
        <v>13.8</v>
      </c>
      <c r="I113" s="17">
        <v>11.55</v>
      </c>
      <c r="J113" s="17">
        <v>8.26</v>
      </c>
      <c r="K113" s="17">
        <v>12.1</v>
      </c>
      <c r="L113" s="17">
        <v>10.64</v>
      </c>
      <c r="M113" s="17">
        <v>17.11</v>
      </c>
      <c r="N113" s="17">
        <v>12.83</v>
      </c>
    </row>
    <row r="114" spans="1:14" x14ac:dyDescent="0.2">
      <c r="A114" s="17" t="s">
        <v>72</v>
      </c>
      <c r="B114" s="17" t="s">
        <v>69</v>
      </c>
      <c r="C114" s="17">
        <v>11.37</v>
      </c>
      <c r="D114" s="17">
        <v>12.1</v>
      </c>
      <c r="E114" s="17">
        <v>13.56</v>
      </c>
      <c r="F114" s="17">
        <v>7.13</v>
      </c>
      <c r="G114" s="17">
        <v>14.9</v>
      </c>
      <c r="H114" s="17">
        <v>19.04</v>
      </c>
      <c r="I114" s="17">
        <v>17.53</v>
      </c>
      <c r="J114" s="17">
        <v>18.09</v>
      </c>
      <c r="K114" s="17">
        <v>11.94</v>
      </c>
      <c r="L114" s="17">
        <v>26.44</v>
      </c>
      <c r="M114" s="17">
        <v>15.39</v>
      </c>
      <c r="N114" s="17">
        <v>15.97</v>
      </c>
    </row>
    <row r="115" spans="1:14" x14ac:dyDescent="0.2">
      <c r="A115" s="17" t="s">
        <v>73</v>
      </c>
      <c r="B115" s="17" t="s">
        <v>69</v>
      </c>
      <c r="C115" s="17">
        <v>13.25</v>
      </c>
      <c r="D115" s="17">
        <v>9.9499999999999993</v>
      </c>
      <c r="E115" s="17">
        <v>16.510000000000002</v>
      </c>
      <c r="F115" s="17">
        <v>5.49</v>
      </c>
      <c r="G115" s="17">
        <v>20.29</v>
      </c>
      <c r="H115" s="17">
        <v>14.78</v>
      </c>
      <c r="I115" s="17">
        <v>18.18</v>
      </c>
      <c r="J115" s="17">
        <v>18.39</v>
      </c>
      <c r="K115" s="17">
        <v>20.09</v>
      </c>
      <c r="L115" s="17">
        <v>19.64</v>
      </c>
      <c r="M115" s="17">
        <v>18.079999999999998</v>
      </c>
      <c r="N115" s="17">
        <v>17.71</v>
      </c>
    </row>
    <row r="116" spans="1:14" x14ac:dyDescent="0.2">
      <c r="A116" s="17" t="s">
        <v>74</v>
      </c>
      <c r="B116" s="17" t="s">
        <v>69</v>
      </c>
      <c r="C116" s="17">
        <v>17.37</v>
      </c>
      <c r="D116" s="17">
        <v>6.41</v>
      </c>
      <c r="E116" s="17">
        <v>18.260000000000002</v>
      </c>
      <c r="F116" s="17">
        <v>3.27</v>
      </c>
      <c r="G116" s="17">
        <v>21.69</v>
      </c>
      <c r="H116" s="17">
        <v>6.39</v>
      </c>
      <c r="I116" s="17">
        <v>13.97</v>
      </c>
      <c r="J116" s="17">
        <v>17.64</v>
      </c>
      <c r="K116" s="17">
        <v>19.14</v>
      </c>
      <c r="L116" s="17">
        <v>10.68</v>
      </c>
      <c r="M116" s="17">
        <v>9.74</v>
      </c>
      <c r="N116" s="17">
        <v>15.1</v>
      </c>
    </row>
    <row r="117" spans="1:14" x14ac:dyDescent="0.2">
      <c r="A117" s="17" t="s">
        <v>75</v>
      </c>
      <c r="B117" s="17" t="s">
        <v>69</v>
      </c>
      <c r="C117" s="17">
        <v>7.65</v>
      </c>
      <c r="D117" s="17">
        <v>7.81</v>
      </c>
      <c r="E117" s="17">
        <v>14.74</v>
      </c>
      <c r="F117" s="17">
        <v>3.69</v>
      </c>
      <c r="G117" s="17">
        <v>24.14</v>
      </c>
      <c r="H117" s="17">
        <v>12.32</v>
      </c>
      <c r="I117" s="17">
        <v>24.8</v>
      </c>
      <c r="J117" s="17">
        <v>29.1</v>
      </c>
      <c r="K117" s="17">
        <v>23.81</v>
      </c>
      <c r="L117" s="17">
        <v>12</v>
      </c>
      <c r="M117" s="17">
        <v>15.65</v>
      </c>
      <c r="N117" s="17">
        <v>19.29</v>
      </c>
    </row>
    <row r="118" spans="1:14" x14ac:dyDescent="0.2">
      <c r="A118" s="17" t="s">
        <v>58</v>
      </c>
      <c r="B118" s="17" t="s">
        <v>69</v>
      </c>
      <c r="C118" s="17">
        <v>100</v>
      </c>
      <c r="D118" s="17">
        <v>100</v>
      </c>
      <c r="E118" s="17">
        <v>100</v>
      </c>
      <c r="F118" s="17">
        <v>100</v>
      </c>
      <c r="G118" s="17">
        <v>100</v>
      </c>
      <c r="H118" s="17">
        <v>100</v>
      </c>
      <c r="I118" s="17">
        <v>100</v>
      </c>
      <c r="J118" s="17">
        <v>100</v>
      </c>
      <c r="K118" s="17">
        <v>100</v>
      </c>
      <c r="L118" s="17">
        <v>100</v>
      </c>
      <c r="M118" s="17">
        <v>100</v>
      </c>
      <c r="N118" s="17">
        <v>100</v>
      </c>
    </row>
    <row r="119" spans="1:14" x14ac:dyDescent="0.2">
      <c r="A119" s="17" t="s">
        <v>59</v>
      </c>
      <c r="C119" s="17">
        <v>643</v>
      </c>
      <c r="D119" s="17">
        <v>156</v>
      </c>
      <c r="E119" s="17">
        <v>646</v>
      </c>
      <c r="F119" s="17">
        <v>108</v>
      </c>
      <c r="G119" s="22">
        <v>2176</v>
      </c>
      <c r="H119" s="17">
        <v>703</v>
      </c>
      <c r="I119" s="22">
        <v>1791</v>
      </c>
      <c r="J119" s="17">
        <v>598</v>
      </c>
      <c r="K119" s="17">
        <v>494</v>
      </c>
      <c r="L119" s="17">
        <v>131</v>
      </c>
      <c r="M119" s="17">
        <v>117</v>
      </c>
      <c r="N119" s="22">
        <v>7708</v>
      </c>
    </row>
    <row r="120" spans="1:14" x14ac:dyDescent="0.2">
      <c r="C120" s="21" t="s">
        <v>53</v>
      </c>
      <c r="D120" s="21" t="s">
        <v>54</v>
      </c>
      <c r="E120" s="21" t="s">
        <v>15</v>
      </c>
      <c r="F120" s="21" t="s">
        <v>18</v>
      </c>
      <c r="G120" s="21" t="s">
        <v>44</v>
      </c>
      <c r="H120" s="21" t="s">
        <v>45</v>
      </c>
      <c r="I120" s="21" t="s">
        <v>52</v>
      </c>
      <c r="J120" s="21" t="s">
        <v>46</v>
      </c>
      <c r="K120" s="21" t="s">
        <v>50</v>
      </c>
      <c r="L120" s="21" t="s">
        <v>47</v>
      </c>
      <c r="M120" s="21" t="s">
        <v>64</v>
      </c>
      <c r="N120" s="21" t="s">
        <v>58</v>
      </c>
    </row>
    <row r="121" spans="1:14" x14ac:dyDescent="0.2">
      <c r="A121" s="17" t="s">
        <v>76</v>
      </c>
      <c r="C121" s="17">
        <f t="shared" ref="C121:N121" si="2">+C111+C112</f>
        <v>28.38</v>
      </c>
      <c r="D121" s="17">
        <f t="shared" si="2"/>
        <v>49.92</v>
      </c>
      <c r="E121" s="17">
        <f t="shared" si="2"/>
        <v>20.51</v>
      </c>
      <c r="F121" s="17">
        <f t="shared" si="2"/>
        <v>68.83</v>
      </c>
      <c r="G121" s="17">
        <f t="shared" si="2"/>
        <v>9.4</v>
      </c>
      <c r="H121" s="17">
        <f t="shared" si="2"/>
        <v>33.68</v>
      </c>
      <c r="I121" s="17">
        <f t="shared" si="2"/>
        <v>13.98</v>
      </c>
      <c r="J121" s="17">
        <f t="shared" si="2"/>
        <v>8.5300000000000011</v>
      </c>
      <c r="K121" s="17">
        <f t="shared" si="2"/>
        <v>12.93</v>
      </c>
      <c r="L121" s="17">
        <f t="shared" si="2"/>
        <v>20.6</v>
      </c>
      <c r="M121" s="17">
        <f t="shared" si="2"/>
        <v>24.020000000000003</v>
      </c>
      <c r="N121" s="17">
        <f t="shared" si="2"/>
        <v>19.100000000000001</v>
      </c>
    </row>
    <row r="122" spans="1:14" x14ac:dyDescent="0.2">
      <c r="A122" s="17" t="s">
        <v>71</v>
      </c>
      <c r="C122" s="17">
        <f t="shared" ref="C122:N122" si="3">+C113</f>
        <v>21.98</v>
      </c>
      <c r="D122" s="17">
        <f t="shared" si="3"/>
        <v>13.82</v>
      </c>
      <c r="E122" s="17">
        <f t="shared" si="3"/>
        <v>16.41</v>
      </c>
      <c r="F122" s="17">
        <f t="shared" si="3"/>
        <v>11.59</v>
      </c>
      <c r="G122" s="17">
        <f t="shared" si="3"/>
        <v>9.58</v>
      </c>
      <c r="H122" s="17">
        <f t="shared" si="3"/>
        <v>13.8</v>
      </c>
      <c r="I122" s="17">
        <f t="shared" si="3"/>
        <v>11.55</v>
      </c>
      <c r="J122" s="17">
        <f t="shared" si="3"/>
        <v>8.26</v>
      </c>
      <c r="K122" s="17">
        <f t="shared" si="3"/>
        <v>12.1</v>
      </c>
      <c r="L122" s="17">
        <f t="shared" si="3"/>
        <v>10.64</v>
      </c>
      <c r="M122" s="17">
        <f t="shared" si="3"/>
        <v>17.11</v>
      </c>
      <c r="N122" s="17">
        <f t="shared" si="3"/>
        <v>12.83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2019-08-24T06:36:27Z</dcterms:created>
  <dcterms:modified xsi:type="dcterms:W3CDTF">2020-09-12T12:21:04Z</dcterms:modified>
</cp:coreProperties>
</file>