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emoller/Desktop/Columbus/Til hjemmeside/"/>
    </mc:Choice>
  </mc:AlternateContent>
  <xr:revisionPtr revIDLastSave="0" documentId="8_{E3EFF1CF-E1EA-F240-9738-D4EBD23D46EE}" xr6:coauthVersionLast="47" xr6:coauthVersionMax="47" xr10:uidLastSave="{00000000-0000-0000-0000-000000000000}"/>
  <bookViews>
    <workbookView xWindow="12560" yWindow="460" windowWidth="16240" windowHeight="16700" xr2:uid="{00000000-000D-0000-FFFF-FFFF00000000}"/>
  </bookViews>
  <sheets>
    <sheet name="Figur" sheetId="9" r:id="rId1"/>
    <sheet name="Data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7" i="1" l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F28" i="1" l="1"/>
  <c r="E28" i="1"/>
  <c r="B28" i="1"/>
  <c r="G28" i="1" l="1"/>
  <c r="D27" i="1"/>
  <c r="D26" i="1"/>
  <c r="D25" i="1"/>
  <c r="E25" i="1"/>
  <c r="E27" i="1"/>
  <c r="E26" i="1"/>
  <c r="B27" i="1" l="1"/>
  <c r="B26" i="1"/>
  <c r="B25" i="1"/>
  <c r="D24" i="1"/>
  <c r="B24" i="1"/>
  <c r="E24" i="1"/>
  <c r="F23" i="1"/>
  <c r="B23" i="1"/>
  <c r="D23" i="1"/>
  <c r="E23" i="1"/>
  <c r="D9" i="1"/>
  <c r="F8" i="1"/>
  <c r="B8" i="1"/>
  <c r="B9" i="1"/>
  <c r="E9" i="1"/>
  <c r="D8" i="1"/>
  <c r="E8" i="1"/>
  <c r="B7" i="1"/>
  <c r="D7" i="1"/>
  <c r="E7" i="1"/>
  <c r="D6" i="1"/>
  <c r="E6" i="1"/>
  <c r="G6" i="1" s="1"/>
  <c r="B21" i="1"/>
  <c r="B20" i="1"/>
  <c r="E19" i="1"/>
  <c r="B19" i="1"/>
  <c r="B18" i="1"/>
  <c r="B17" i="1"/>
  <c r="B16" i="1"/>
  <c r="B15" i="1"/>
  <c r="D14" i="1"/>
  <c r="D11" i="1"/>
  <c r="D10" i="1"/>
  <c r="B22" i="1"/>
  <c r="D22" i="1"/>
  <c r="E22" i="1"/>
  <c r="F22" i="1"/>
  <c r="D21" i="1"/>
  <c r="E21" i="1"/>
  <c r="D20" i="1"/>
  <c r="E20" i="1"/>
  <c r="D19" i="1"/>
  <c r="D18" i="1"/>
  <c r="E18" i="1"/>
  <c r="D17" i="1"/>
  <c r="E17" i="1"/>
  <c r="D16" i="1"/>
  <c r="E16" i="1"/>
  <c r="D15" i="1"/>
  <c r="E15" i="1"/>
  <c r="B14" i="1"/>
  <c r="E14" i="1"/>
  <c r="B13" i="1"/>
  <c r="D13" i="1"/>
  <c r="E13" i="1"/>
  <c r="B12" i="1"/>
  <c r="D12" i="1"/>
  <c r="E12" i="1"/>
  <c r="B11" i="1"/>
  <c r="E11" i="1"/>
  <c r="B10" i="1"/>
  <c r="E10" i="1"/>
  <c r="G14" i="1" l="1"/>
  <c r="G9" i="1"/>
  <c r="G19" i="1"/>
  <c r="G16" i="1"/>
  <c r="G12" i="1"/>
  <c r="G11" i="1"/>
  <c r="G17" i="1"/>
  <c r="G10" i="1"/>
  <c r="G13" i="1"/>
  <c r="G21" i="1"/>
  <c r="G25" i="1"/>
  <c r="G15" i="1"/>
  <c r="G22" i="1"/>
  <c r="G8" i="1"/>
  <c r="G23" i="1"/>
  <c r="G27" i="1"/>
  <c r="G20" i="1"/>
  <c r="G18" i="1"/>
  <c r="G24" i="1"/>
  <c r="G7" i="1"/>
  <c r="G26" i="1"/>
</calcChain>
</file>

<file path=xl/sharedStrings.xml><?xml version="1.0" encoding="utf-8"?>
<sst xmlns="http://schemas.openxmlformats.org/spreadsheetml/2006/main" count="89" uniqueCount="52">
  <si>
    <t>Venstrefløj</t>
  </si>
  <si>
    <t>I alt</t>
  </si>
  <si>
    <t>Værdi-politisk højre</t>
  </si>
  <si>
    <t>Socialdemokraterne</t>
  </si>
  <si>
    <t>Centrum: Radikale, Ny Alliance, Liberal Alliance, Alternativet, CD, Kristendemokraterne, Liberalt Centrum, Slesvigsk Parti, Pensionistpartiet.</t>
  </si>
  <si>
    <t>Værdipolitisk højre: Dansk Folkeparti, Fremskridstspartiet, Uafhængige, Dansk Samling.</t>
  </si>
  <si>
    <t>Venstrefløj: SF, Enhedslisten, Alternativet, DKP, VS, Fælleskurs, KAP, SAP, DKP-ml, Minoritetspartiet, Grønne, Humanistisk Parti, Fredspolitisk Folkeparti.</t>
  </si>
  <si>
    <t>Kilde: Danmarks Statistik. Div. Publikationer</t>
  </si>
  <si>
    <t>Centrum  inkl. Radikale</t>
  </si>
  <si>
    <t>Kilde: Danmarks Statistik. Div. Publikationer, Folketinget.</t>
  </si>
  <si>
    <t>LA: Liberal Alliance - udsprang af Ny Alliance - et centrumparti, der blev valgt ind i 2007, men allerede i 2008 ændrede navn og politik.</t>
  </si>
  <si>
    <t>Styrkeforholdet mellem de politiske fløje 1957-2019</t>
  </si>
  <si>
    <t>Figur 9.1</t>
  </si>
  <si>
    <t>Figur 9.2</t>
  </si>
  <si>
    <t>Kilde: Professor Kasper Møller Hansen for Altinget.dk på baggrund af data fra KANTAR Gallup og Epinion i januar.</t>
  </si>
  <si>
    <t>SF</t>
  </si>
  <si>
    <t>LA</t>
  </si>
  <si>
    <t>RV</t>
  </si>
  <si>
    <t>V</t>
  </si>
  <si>
    <t>DF</t>
  </si>
  <si>
    <t>NB</t>
  </si>
  <si>
    <t>SI_NU</t>
  </si>
  <si>
    <t>Total</t>
  </si>
  <si>
    <t>18-24 år</t>
  </si>
  <si>
    <t>%</t>
  </si>
  <si>
    <t>25-29 år</t>
  </si>
  <si>
    <t>30-39 år</t>
  </si>
  <si>
    <t>40-49 år</t>
  </si>
  <si>
    <t>50-59 år</t>
  </si>
  <si>
    <t>60-69 år</t>
  </si>
  <si>
    <t>(N)</t>
  </si>
  <si>
    <t>SI</t>
  </si>
  <si>
    <t>18-29 år</t>
  </si>
  <si>
    <t>Andre</t>
  </si>
  <si>
    <t>Mand</t>
  </si>
  <si>
    <t>Kvinde</t>
  </si>
  <si>
    <t>Konservative, Venstre og LA</t>
  </si>
  <si>
    <t>Styrkeforholdet mellem de politiske fløje 1953-2015</t>
  </si>
  <si>
    <t>Soc.</t>
  </si>
  <si>
    <t>Kons.</t>
  </si>
  <si>
    <t>Veg.</t>
  </si>
  <si>
    <t>Kr.</t>
  </si>
  <si>
    <t>Enhl.</t>
  </si>
  <si>
    <t>Alt.</t>
  </si>
  <si>
    <t>70+ år</t>
  </si>
  <si>
    <t>Venstrefløjen: DKP 1957-87, SF fra 1960, Venstresocialisterne 1966-1988, Enhedslisten fra 1990. Mindre partier: KAP 1979-1981 Internationale socialister 1981-1987, Marx-Lenin 1984-1987 og Fælles kurs 1987-1990.</t>
  </si>
  <si>
    <t>Centrum: Radikale hele perioden, Retsforbundet 1957-1986 + 1990,  Liberalt Centrum 1964-1968, CD 1973-2005, Kr. Folkeparti, Kristedemokraterne 1968-2019, Alternativet 2015-2019 + et par mindre partier.</t>
  </si>
  <si>
    <t>Radikale udgjorde 8,6 pct. i 2019.</t>
  </si>
  <si>
    <t>Partiernes vælgerprofil (køn og alder)</t>
  </si>
  <si>
    <t>Værdipolitisk højre: Fremskridstspartiet 1973-2001, Dansk Folkeparti fra 1998, Ny Borgerlige 2019, Stram Kurs 2019</t>
  </si>
  <si>
    <t>SI= Dem, der ikke angiver et parti.</t>
  </si>
  <si>
    <t>Data: 10.0468 interwiews foretaget 1. jan. - 31. mar.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</si>
</sst>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20338983050849E-2"/>
          <c:y val="0.15327116792418216"/>
          <c:w val="0.8771186440677966"/>
          <c:h val="0.72336514617876224"/>
        </c:manualLayout>
      </c:layout>
      <c:areaChart>
        <c:grouping val="stack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Venstrefløj</c:v>
                </c:pt>
              </c:strCache>
            </c:strRef>
          </c:tx>
          <c:spPr>
            <a:solidFill>
              <a:srgbClr val="FF0000">
                <a:alpha val="8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Data!$A$6:$A$28</c:f>
              <c:numCache>
                <c:formatCode>General</c:formatCode>
                <c:ptCount val="23"/>
                <c:pt idx="0">
                  <c:v>1957</c:v>
                </c:pt>
                <c:pt idx="1">
                  <c:v>1960</c:v>
                </c:pt>
                <c:pt idx="2">
                  <c:v>1964</c:v>
                </c:pt>
                <c:pt idx="3">
                  <c:v>1966</c:v>
                </c:pt>
                <c:pt idx="4">
                  <c:v>1968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1988</c:v>
                </c:pt>
                <c:pt idx="14">
                  <c:v>1990</c:v>
                </c:pt>
                <c:pt idx="15">
                  <c:v>1994</c:v>
                </c:pt>
                <c:pt idx="16">
                  <c:v>1998</c:v>
                </c:pt>
                <c:pt idx="17">
                  <c:v>2001</c:v>
                </c:pt>
                <c:pt idx="18">
                  <c:v>2005</c:v>
                </c:pt>
                <c:pt idx="19">
                  <c:v>2007</c:v>
                </c:pt>
                <c:pt idx="20">
                  <c:v>2011</c:v>
                </c:pt>
                <c:pt idx="21">
                  <c:v>2015</c:v>
                </c:pt>
                <c:pt idx="22">
                  <c:v>2019</c:v>
                </c:pt>
              </c:numCache>
            </c:numRef>
          </c:cat>
          <c:val>
            <c:numRef>
              <c:f>Data!$B$6:$B$28</c:f>
              <c:numCache>
                <c:formatCode>0.0</c:formatCode>
                <c:ptCount val="23"/>
                <c:pt idx="0">
                  <c:v>3.1</c:v>
                </c:pt>
                <c:pt idx="1">
                  <c:v>7.1999999999999993</c:v>
                </c:pt>
                <c:pt idx="2">
                  <c:v>7.3</c:v>
                </c:pt>
                <c:pt idx="3">
                  <c:v>11.700000000000001</c:v>
                </c:pt>
                <c:pt idx="4">
                  <c:v>9.1</c:v>
                </c:pt>
                <c:pt idx="5">
                  <c:v>12.1</c:v>
                </c:pt>
                <c:pt idx="6">
                  <c:v>11.1</c:v>
                </c:pt>
                <c:pt idx="7">
                  <c:v>11.299999999999999</c:v>
                </c:pt>
                <c:pt idx="8">
                  <c:v>10.3</c:v>
                </c:pt>
                <c:pt idx="9">
                  <c:v>11.9</c:v>
                </c:pt>
                <c:pt idx="10">
                  <c:v>15.3</c:v>
                </c:pt>
                <c:pt idx="11">
                  <c:v>14.999999999999998</c:v>
                </c:pt>
                <c:pt idx="12">
                  <c:v>20.7</c:v>
                </c:pt>
                <c:pt idx="13">
                  <c:v>17.7</c:v>
                </c:pt>
                <c:pt idx="14">
                  <c:v>12.700000000000001</c:v>
                </c:pt>
                <c:pt idx="15">
                  <c:v>10.4</c:v>
                </c:pt>
                <c:pt idx="16">
                  <c:v>10.3</c:v>
                </c:pt>
                <c:pt idx="17">
                  <c:v>8.8000000000000007</c:v>
                </c:pt>
                <c:pt idx="18">
                  <c:v>9.7000000000000011</c:v>
                </c:pt>
                <c:pt idx="19">
                  <c:v>15.2</c:v>
                </c:pt>
                <c:pt idx="20">
                  <c:v>15.899999999999999</c:v>
                </c:pt>
                <c:pt idx="21">
                  <c:v>16.8</c:v>
                </c:pt>
                <c:pt idx="22" formatCode="General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2-4F7E-A782-1293346DF206}"/>
            </c:ext>
          </c:extLst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Socialdemokraterne</c:v>
                </c:pt>
              </c:strCache>
            </c:strRef>
          </c:tx>
          <c:spPr>
            <a:solidFill>
              <a:srgbClr val="FF4362">
                <a:alpha val="8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Data!$A$6:$A$28</c:f>
              <c:numCache>
                <c:formatCode>General</c:formatCode>
                <c:ptCount val="23"/>
                <c:pt idx="0">
                  <c:v>1957</c:v>
                </c:pt>
                <c:pt idx="1">
                  <c:v>1960</c:v>
                </c:pt>
                <c:pt idx="2">
                  <c:v>1964</c:v>
                </c:pt>
                <c:pt idx="3">
                  <c:v>1966</c:v>
                </c:pt>
                <c:pt idx="4">
                  <c:v>1968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1988</c:v>
                </c:pt>
                <c:pt idx="14">
                  <c:v>1990</c:v>
                </c:pt>
                <c:pt idx="15">
                  <c:v>1994</c:v>
                </c:pt>
                <c:pt idx="16">
                  <c:v>1998</c:v>
                </c:pt>
                <c:pt idx="17">
                  <c:v>2001</c:v>
                </c:pt>
                <c:pt idx="18">
                  <c:v>2005</c:v>
                </c:pt>
                <c:pt idx="19">
                  <c:v>2007</c:v>
                </c:pt>
                <c:pt idx="20">
                  <c:v>2011</c:v>
                </c:pt>
                <c:pt idx="21">
                  <c:v>2015</c:v>
                </c:pt>
                <c:pt idx="22">
                  <c:v>2019</c:v>
                </c:pt>
              </c:numCache>
            </c:numRef>
          </c:cat>
          <c:val>
            <c:numRef>
              <c:f>Data!$C$6:$C$28</c:f>
              <c:numCache>
                <c:formatCode>0.0</c:formatCode>
                <c:ptCount val="23"/>
                <c:pt idx="0">
                  <c:v>39.4</c:v>
                </c:pt>
                <c:pt idx="1">
                  <c:v>42.1</c:v>
                </c:pt>
                <c:pt idx="2">
                  <c:v>41.9</c:v>
                </c:pt>
                <c:pt idx="3">
                  <c:v>38.200000000000003</c:v>
                </c:pt>
                <c:pt idx="4">
                  <c:v>34.200000000000003</c:v>
                </c:pt>
                <c:pt idx="5">
                  <c:v>37.299999999999997</c:v>
                </c:pt>
                <c:pt idx="6">
                  <c:v>25.6</c:v>
                </c:pt>
                <c:pt idx="7">
                  <c:v>29.9</c:v>
                </c:pt>
                <c:pt idx="8">
                  <c:v>37</c:v>
                </c:pt>
                <c:pt idx="9">
                  <c:v>38.299999999999997</c:v>
                </c:pt>
                <c:pt idx="10">
                  <c:v>32.9</c:v>
                </c:pt>
                <c:pt idx="11">
                  <c:v>31.6</c:v>
                </c:pt>
                <c:pt idx="12">
                  <c:v>29.3</c:v>
                </c:pt>
                <c:pt idx="13">
                  <c:v>29.8</c:v>
                </c:pt>
                <c:pt idx="14">
                  <c:v>37.4</c:v>
                </c:pt>
                <c:pt idx="15">
                  <c:v>34.6</c:v>
                </c:pt>
                <c:pt idx="16">
                  <c:v>35.9</c:v>
                </c:pt>
                <c:pt idx="17">
                  <c:v>29.1</c:v>
                </c:pt>
                <c:pt idx="18">
                  <c:v>25.8</c:v>
                </c:pt>
                <c:pt idx="19">
                  <c:v>25.5</c:v>
                </c:pt>
                <c:pt idx="20">
                  <c:v>24.9</c:v>
                </c:pt>
                <c:pt idx="21">
                  <c:v>26.3</c:v>
                </c:pt>
                <c:pt idx="22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2-4F7E-A782-1293346DF206}"/>
            </c:ext>
          </c:extLst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Centrum  inkl. Radikale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  <a:alpha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Data!$A$6:$A$28</c:f>
              <c:numCache>
                <c:formatCode>General</c:formatCode>
                <c:ptCount val="23"/>
                <c:pt idx="0">
                  <c:v>1957</c:v>
                </c:pt>
                <c:pt idx="1">
                  <c:v>1960</c:v>
                </c:pt>
                <c:pt idx="2">
                  <c:v>1964</c:v>
                </c:pt>
                <c:pt idx="3">
                  <c:v>1966</c:v>
                </c:pt>
                <c:pt idx="4">
                  <c:v>1968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1988</c:v>
                </c:pt>
                <c:pt idx="14">
                  <c:v>1990</c:v>
                </c:pt>
                <c:pt idx="15">
                  <c:v>1994</c:v>
                </c:pt>
                <c:pt idx="16">
                  <c:v>1998</c:v>
                </c:pt>
                <c:pt idx="17">
                  <c:v>2001</c:v>
                </c:pt>
                <c:pt idx="18">
                  <c:v>2005</c:v>
                </c:pt>
                <c:pt idx="19">
                  <c:v>2007</c:v>
                </c:pt>
                <c:pt idx="20">
                  <c:v>2011</c:v>
                </c:pt>
                <c:pt idx="21">
                  <c:v>2015</c:v>
                </c:pt>
                <c:pt idx="22">
                  <c:v>2019</c:v>
                </c:pt>
              </c:numCache>
            </c:numRef>
          </c:cat>
          <c:val>
            <c:numRef>
              <c:f>Data!$D$6:$D$28</c:f>
              <c:numCache>
                <c:formatCode>0.0</c:formatCode>
                <c:ptCount val="23"/>
                <c:pt idx="0">
                  <c:v>13.5</c:v>
                </c:pt>
                <c:pt idx="1">
                  <c:v>8.4</c:v>
                </c:pt>
                <c:pt idx="2">
                  <c:v>7</c:v>
                </c:pt>
                <c:pt idx="3">
                  <c:v>10.399999999999999</c:v>
                </c:pt>
                <c:pt idx="4">
                  <c:v>17.2</c:v>
                </c:pt>
                <c:pt idx="5">
                  <c:v>18.3</c:v>
                </c:pt>
                <c:pt idx="6">
                  <c:v>25.9</c:v>
                </c:pt>
                <c:pt idx="7">
                  <c:v>16.400000000000002</c:v>
                </c:pt>
                <c:pt idx="8">
                  <c:v>17.599999999999998</c:v>
                </c:pt>
                <c:pt idx="9">
                  <c:v>13.8</c:v>
                </c:pt>
                <c:pt idx="10">
                  <c:v>17.100000000000001</c:v>
                </c:pt>
                <c:pt idx="11">
                  <c:v>14.3</c:v>
                </c:pt>
                <c:pt idx="12">
                  <c:v>13.9</c:v>
                </c:pt>
                <c:pt idx="13">
                  <c:v>12.3</c:v>
                </c:pt>
                <c:pt idx="14">
                  <c:v>11.399999999999999</c:v>
                </c:pt>
                <c:pt idx="15">
                  <c:v>9.2999999999999989</c:v>
                </c:pt>
                <c:pt idx="16">
                  <c:v>10.7</c:v>
                </c:pt>
                <c:pt idx="17">
                  <c:v>9.3000000000000007</c:v>
                </c:pt>
                <c:pt idx="18">
                  <c:v>11.899999999999999</c:v>
                </c:pt>
                <c:pt idx="19">
                  <c:v>6</c:v>
                </c:pt>
                <c:pt idx="20">
                  <c:v>10.3</c:v>
                </c:pt>
                <c:pt idx="21">
                  <c:v>5.3999999999999995</c:v>
                </c:pt>
                <c:pt idx="22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2-4F7E-A782-1293346DF206}"/>
            </c:ext>
          </c:extLst>
        </c:ser>
        <c:ser>
          <c:idx val="3"/>
          <c:order val="3"/>
          <c:tx>
            <c:strRef>
              <c:f>Data!$E$5</c:f>
              <c:strCache>
                <c:ptCount val="1"/>
                <c:pt idx="0">
                  <c:v>Konservative, Venstre og LA</c:v>
                </c:pt>
              </c:strCache>
            </c:strRef>
          </c:tx>
          <c:spPr>
            <a:solidFill>
              <a:srgbClr val="0070C0">
                <a:alpha val="8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Data!$A$6:$A$28</c:f>
              <c:numCache>
                <c:formatCode>General</c:formatCode>
                <c:ptCount val="23"/>
                <c:pt idx="0">
                  <c:v>1957</c:v>
                </c:pt>
                <c:pt idx="1">
                  <c:v>1960</c:v>
                </c:pt>
                <c:pt idx="2">
                  <c:v>1964</c:v>
                </c:pt>
                <c:pt idx="3">
                  <c:v>1966</c:v>
                </c:pt>
                <c:pt idx="4">
                  <c:v>1968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1988</c:v>
                </c:pt>
                <c:pt idx="14">
                  <c:v>1990</c:v>
                </c:pt>
                <c:pt idx="15">
                  <c:v>1994</c:v>
                </c:pt>
                <c:pt idx="16">
                  <c:v>1998</c:v>
                </c:pt>
                <c:pt idx="17">
                  <c:v>2001</c:v>
                </c:pt>
                <c:pt idx="18">
                  <c:v>2005</c:v>
                </c:pt>
                <c:pt idx="19">
                  <c:v>2007</c:v>
                </c:pt>
                <c:pt idx="20">
                  <c:v>2011</c:v>
                </c:pt>
                <c:pt idx="21">
                  <c:v>2015</c:v>
                </c:pt>
                <c:pt idx="22">
                  <c:v>2019</c:v>
                </c:pt>
              </c:numCache>
            </c:numRef>
          </c:cat>
          <c:val>
            <c:numRef>
              <c:f>Data!$E$6:$E$28</c:f>
              <c:numCache>
                <c:formatCode>0.0</c:formatCode>
                <c:ptCount val="23"/>
                <c:pt idx="0">
                  <c:v>41.7</c:v>
                </c:pt>
                <c:pt idx="1">
                  <c:v>39</c:v>
                </c:pt>
                <c:pt idx="2">
                  <c:v>40.900000000000006</c:v>
                </c:pt>
                <c:pt idx="3">
                  <c:v>38</c:v>
                </c:pt>
                <c:pt idx="4">
                  <c:v>39</c:v>
                </c:pt>
                <c:pt idx="5">
                  <c:v>32.299999999999997</c:v>
                </c:pt>
                <c:pt idx="6">
                  <c:v>21.5</c:v>
                </c:pt>
                <c:pt idx="7">
                  <c:v>28.8</c:v>
                </c:pt>
                <c:pt idx="8">
                  <c:v>20.5</c:v>
                </c:pt>
                <c:pt idx="9">
                  <c:v>25</c:v>
                </c:pt>
                <c:pt idx="10">
                  <c:v>25.8</c:v>
                </c:pt>
                <c:pt idx="11">
                  <c:v>35.5</c:v>
                </c:pt>
                <c:pt idx="12">
                  <c:v>31.3</c:v>
                </c:pt>
                <c:pt idx="13">
                  <c:v>31.1</c:v>
                </c:pt>
                <c:pt idx="14">
                  <c:v>31.8</c:v>
                </c:pt>
                <c:pt idx="15">
                  <c:v>38.299999999999997</c:v>
                </c:pt>
                <c:pt idx="16">
                  <c:v>32.9</c:v>
                </c:pt>
                <c:pt idx="17">
                  <c:v>40.299999999999997</c:v>
                </c:pt>
                <c:pt idx="18">
                  <c:v>39.299999999999997</c:v>
                </c:pt>
                <c:pt idx="19">
                  <c:v>39.4</c:v>
                </c:pt>
                <c:pt idx="20">
                  <c:v>36.6</c:v>
                </c:pt>
                <c:pt idx="21">
                  <c:v>30.4</c:v>
                </c:pt>
                <c:pt idx="22" formatCode="General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62-4F7E-A782-1293346DF206}"/>
            </c:ext>
          </c:extLst>
        </c:ser>
        <c:ser>
          <c:idx val="4"/>
          <c:order val="4"/>
          <c:tx>
            <c:strRef>
              <c:f>Data!$F$5</c:f>
              <c:strCache>
                <c:ptCount val="1"/>
                <c:pt idx="0">
                  <c:v>Værdi-politisk højre</c:v>
                </c:pt>
              </c:strCache>
            </c:strRef>
          </c:tx>
          <c:spPr>
            <a:solidFill>
              <a:schemeClr val="accent6">
                <a:lumMod val="50000"/>
                <a:alpha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Værdipolitisk højre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C62-4F7E-A782-1293346DF20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Data!$A$6:$A$28</c:f>
              <c:numCache>
                <c:formatCode>General</c:formatCode>
                <c:ptCount val="23"/>
                <c:pt idx="0">
                  <c:v>1957</c:v>
                </c:pt>
                <c:pt idx="1">
                  <c:v>1960</c:v>
                </c:pt>
                <c:pt idx="2">
                  <c:v>1964</c:v>
                </c:pt>
                <c:pt idx="3">
                  <c:v>1966</c:v>
                </c:pt>
                <c:pt idx="4">
                  <c:v>1968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1988</c:v>
                </c:pt>
                <c:pt idx="14">
                  <c:v>1990</c:v>
                </c:pt>
                <c:pt idx="15">
                  <c:v>1994</c:v>
                </c:pt>
                <c:pt idx="16">
                  <c:v>1998</c:v>
                </c:pt>
                <c:pt idx="17">
                  <c:v>2001</c:v>
                </c:pt>
                <c:pt idx="18">
                  <c:v>2005</c:v>
                </c:pt>
                <c:pt idx="19">
                  <c:v>2007</c:v>
                </c:pt>
                <c:pt idx="20">
                  <c:v>2011</c:v>
                </c:pt>
                <c:pt idx="21">
                  <c:v>2015</c:v>
                </c:pt>
                <c:pt idx="22">
                  <c:v>2019</c:v>
                </c:pt>
              </c:numCache>
            </c:numRef>
          </c:cat>
          <c:val>
            <c:numRef>
              <c:f>Data!$F$6:$F$28</c:f>
              <c:numCache>
                <c:formatCode>0.0</c:formatCode>
                <c:ptCount val="23"/>
                <c:pt idx="0">
                  <c:v>2.2999999999999998</c:v>
                </c:pt>
                <c:pt idx="1">
                  <c:v>3.3</c:v>
                </c:pt>
                <c:pt idx="2">
                  <c:v>2.9</c:v>
                </c:pt>
                <c:pt idx="3">
                  <c:v>1.6</c:v>
                </c:pt>
                <c:pt idx="4">
                  <c:v>0.5</c:v>
                </c:pt>
                <c:pt idx="5">
                  <c:v>0</c:v>
                </c:pt>
                <c:pt idx="6">
                  <c:v>15.9</c:v>
                </c:pt>
                <c:pt idx="7">
                  <c:v>13.6</c:v>
                </c:pt>
                <c:pt idx="8">
                  <c:v>14.6</c:v>
                </c:pt>
                <c:pt idx="9">
                  <c:v>11</c:v>
                </c:pt>
                <c:pt idx="10">
                  <c:v>8.9</c:v>
                </c:pt>
                <c:pt idx="11">
                  <c:v>3.6</c:v>
                </c:pt>
                <c:pt idx="12">
                  <c:v>4.8</c:v>
                </c:pt>
                <c:pt idx="13">
                  <c:v>9</c:v>
                </c:pt>
                <c:pt idx="14">
                  <c:v>6.4</c:v>
                </c:pt>
                <c:pt idx="15">
                  <c:v>6.4</c:v>
                </c:pt>
                <c:pt idx="16">
                  <c:v>9.8000000000000007</c:v>
                </c:pt>
                <c:pt idx="17">
                  <c:v>12.5</c:v>
                </c:pt>
                <c:pt idx="18">
                  <c:v>13.3</c:v>
                </c:pt>
                <c:pt idx="19">
                  <c:v>13.9</c:v>
                </c:pt>
                <c:pt idx="20">
                  <c:v>12.3</c:v>
                </c:pt>
                <c:pt idx="21">
                  <c:v>21.1</c:v>
                </c:pt>
                <c:pt idx="22" formatCode="General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62-4F7E-A782-1293346DF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420744"/>
        <c:axId val="1"/>
      </c:areaChart>
      <c:catAx>
        <c:axId val="39642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Procent af stemmerne</a:t>
                </a:r>
              </a:p>
            </c:rich>
          </c:tx>
          <c:layout>
            <c:manualLayout>
              <c:xMode val="edge"/>
              <c:yMode val="edge"/>
              <c:x val="1.1662306089613503E-2"/>
              <c:y val="5.669821178894693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96420744"/>
        <c:crosses val="autoZero"/>
        <c:crossBetween val="midCat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[1]Data!$A$10</c:f>
              <c:strCache>
                <c:ptCount val="1"/>
                <c:pt idx="0">
                  <c:v>Kvindeandel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[1]Data!$B$9:$L$9</c:f>
              <c:strCache>
                <c:ptCount val="11"/>
                <c:pt idx="0">
                  <c:v>EL</c:v>
                </c:pt>
                <c:pt idx="1">
                  <c:v>Alt</c:v>
                </c:pt>
                <c:pt idx="2">
                  <c:v>SF</c:v>
                </c:pt>
                <c:pt idx="3">
                  <c:v>S</c:v>
                </c:pt>
                <c:pt idx="4">
                  <c:v>R</c:v>
                </c:pt>
                <c:pt idx="5">
                  <c:v>V</c:v>
                </c:pt>
                <c:pt idx="6">
                  <c:v>K</c:v>
                </c:pt>
                <c:pt idx="7">
                  <c:v>DF</c:v>
                </c:pt>
                <c:pt idx="8">
                  <c:v>NB</c:v>
                </c:pt>
                <c:pt idx="9">
                  <c:v>SI</c:v>
                </c:pt>
                <c:pt idx="10">
                  <c:v>Total</c:v>
                </c:pt>
              </c:strCache>
            </c:strRef>
          </c:cat>
          <c:val>
            <c:numRef>
              <c:f>[1]Data!$B$10:$L$10</c:f>
              <c:numCache>
                <c:formatCode>General</c:formatCode>
                <c:ptCount val="11"/>
                <c:pt idx="0">
                  <c:v>56.7</c:v>
                </c:pt>
                <c:pt idx="1">
                  <c:v>43.4</c:v>
                </c:pt>
                <c:pt idx="2">
                  <c:v>68</c:v>
                </c:pt>
                <c:pt idx="3">
                  <c:v>58.5</c:v>
                </c:pt>
                <c:pt idx="4">
                  <c:v>56.5</c:v>
                </c:pt>
                <c:pt idx="5">
                  <c:v>47</c:v>
                </c:pt>
                <c:pt idx="6">
                  <c:v>46.5</c:v>
                </c:pt>
                <c:pt idx="7">
                  <c:v>51.2</c:v>
                </c:pt>
                <c:pt idx="8">
                  <c:v>27.8</c:v>
                </c:pt>
                <c:pt idx="9">
                  <c:v>47.8</c:v>
                </c:pt>
                <c:pt idx="10">
                  <c:v>50.7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E-4153-874E-11DBC7373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446696"/>
        <c:axId val="685447024"/>
      </c:barChart>
      <c:catAx>
        <c:axId val="68544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447024"/>
        <c:crosses val="autoZero"/>
        <c:auto val="1"/>
        <c:lblAlgn val="ctr"/>
        <c:lblOffset val="100"/>
        <c:noMultiLvlLbl val="0"/>
      </c:catAx>
      <c:valAx>
        <c:axId val="68544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6.6666666666666666E-2"/>
              <c:y val="3.58369787109944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446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Yngre vælgere</a:t>
            </a:r>
          </a:p>
        </c:rich>
      </c:tx>
      <c:layout>
        <c:manualLayout>
          <c:xMode val="edge"/>
          <c:yMode val="edge"/>
          <c:x val="0.40540966754155738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5.8247594050743659E-2"/>
          <c:y val="0.16261183077112712"/>
          <c:w val="0.75740069991251091"/>
          <c:h val="0.720887649460484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[1]Data!$A$24:$B$24</c:f>
              <c:strCache>
                <c:ptCount val="1"/>
                <c:pt idx="0">
                  <c:v>18-29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[1]Data!$C$23:$N$23</c:f>
              <c:strCache>
                <c:ptCount val="12"/>
                <c:pt idx="0">
                  <c:v>Enh</c:v>
                </c:pt>
                <c:pt idx="1">
                  <c:v>Alt</c:v>
                </c:pt>
                <c:pt idx="2">
                  <c:v>SF</c:v>
                </c:pt>
                <c:pt idx="3">
                  <c:v>LA</c:v>
                </c:pt>
                <c:pt idx="4">
                  <c:v>Soc</c:v>
                </c:pt>
                <c:pt idx="5">
                  <c:v>RV</c:v>
                </c:pt>
                <c:pt idx="6">
                  <c:v>V</c:v>
                </c:pt>
                <c:pt idx="7">
                  <c:v>Kon</c:v>
                </c:pt>
                <c:pt idx="8">
                  <c:v>DF</c:v>
                </c:pt>
                <c:pt idx="9">
                  <c:v>NB</c:v>
                </c:pt>
                <c:pt idx="10">
                  <c:v>SI</c:v>
                </c:pt>
                <c:pt idx="11">
                  <c:v>Total</c:v>
                </c:pt>
              </c:strCache>
            </c:strRef>
          </c:cat>
          <c:val>
            <c:numRef>
              <c:f>[1]Data!$C$24:$N$24</c:f>
              <c:numCache>
                <c:formatCode>General</c:formatCode>
                <c:ptCount val="12"/>
                <c:pt idx="0">
                  <c:v>32.4</c:v>
                </c:pt>
                <c:pt idx="1">
                  <c:v>59.2</c:v>
                </c:pt>
                <c:pt idx="2">
                  <c:v>22.6</c:v>
                </c:pt>
                <c:pt idx="3">
                  <c:v>50.7</c:v>
                </c:pt>
                <c:pt idx="4">
                  <c:v>11.9</c:v>
                </c:pt>
                <c:pt idx="5">
                  <c:v>39.299999999999997</c:v>
                </c:pt>
                <c:pt idx="6">
                  <c:v>17.100000000000001</c:v>
                </c:pt>
                <c:pt idx="7">
                  <c:v>10.9</c:v>
                </c:pt>
                <c:pt idx="8">
                  <c:v>11.100000000000001</c:v>
                </c:pt>
                <c:pt idx="9">
                  <c:v>15.7</c:v>
                </c:pt>
                <c:pt idx="10">
                  <c:v>24.799999999999997</c:v>
                </c:pt>
                <c:pt idx="11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C-4DF9-8A0A-59AD9F0D9B16}"/>
            </c:ext>
          </c:extLst>
        </c:ser>
        <c:ser>
          <c:idx val="1"/>
          <c:order val="1"/>
          <c:tx>
            <c:strRef>
              <c:f>[1]Data!$A$25:$B$25</c:f>
              <c:strCache>
                <c:ptCount val="1"/>
                <c:pt idx="0">
                  <c:v>30-39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[1]Data!$C$23:$N$23</c:f>
              <c:strCache>
                <c:ptCount val="12"/>
                <c:pt idx="0">
                  <c:v>Enh</c:v>
                </c:pt>
                <c:pt idx="1">
                  <c:v>Alt</c:v>
                </c:pt>
                <c:pt idx="2">
                  <c:v>SF</c:v>
                </c:pt>
                <c:pt idx="3">
                  <c:v>LA</c:v>
                </c:pt>
                <c:pt idx="4">
                  <c:v>Soc</c:v>
                </c:pt>
                <c:pt idx="5">
                  <c:v>RV</c:v>
                </c:pt>
                <c:pt idx="6">
                  <c:v>V</c:v>
                </c:pt>
                <c:pt idx="7">
                  <c:v>Kon</c:v>
                </c:pt>
                <c:pt idx="8">
                  <c:v>DF</c:v>
                </c:pt>
                <c:pt idx="9">
                  <c:v>NB</c:v>
                </c:pt>
                <c:pt idx="10">
                  <c:v>SI</c:v>
                </c:pt>
                <c:pt idx="11">
                  <c:v>Total</c:v>
                </c:pt>
              </c:strCache>
            </c:strRef>
          </c:cat>
          <c:val>
            <c:numRef>
              <c:f>[1]Data!$C$25:$N$25</c:f>
              <c:numCache>
                <c:formatCode>General</c:formatCode>
                <c:ptCount val="12"/>
                <c:pt idx="0">
                  <c:v>13.9</c:v>
                </c:pt>
                <c:pt idx="1">
                  <c:v>17.100000000000001</c:v>
                </c:pt>
                <c:pt idx="2">
                  <c:v>16.899999999999999</c:v>
                </c:pt>
                <c:pt idx="3">
                  <c:v>24.7</c:v>
                </c:pt>
                <c:pt idx="4">
                  <c:v>12.1</c:v>
                </c:pt>
                <c:pt idx="5">
                  <c:v>13.2</c:v>
                </c:pt>
                <c:pt idx="6">
                  <c:v>13</c:v>
                </c:pt>
                <c:pt idx="7">
                  <c:v>7.4</c:v>
                </c:pt>
                <c:pt idx="8">
                  <c:v>17.600000000000001</c:v>
                </c:pt>
                <c:pt idx="9">
                  <c:v>16.100000000000001</c:v>
                </c:pt>
                <c:pt idx="10">
                  <c:v>14.2</c:v>
                </c:pt>
                <c:pt idx="11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DC-4DF9-8A0A-59AD9F0D9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317872"/>
        <c:axId val="463318528"/>
      </c:barChart>
      <c:catAx>
        <c:axId val="46331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3318528"/>
        <c:crosses val="autoZero"/>
        <c:auto val="1"/>
        <c:lblAlgn val="ctr"/>
        <c:lblOffset val="100"/>
        <c:noMultiLvlLbl val="0"/>
      </c:catAx>
      <c:valAx>
        <c:axId val="46331852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5.159909761418134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331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15</xdr:col>
      <xdr:colOff>464820</xdr:colOff>
      <xdr:row>33</xdr:row>
      <xdr:rowOff>76200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73E2313-C6FE-48D6-8F46-9A7755DDB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7</xdr:col>
      <xdr:colOff>304800</xdr:colOff>
      <xdr:row>59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114073F-2F3F-44A0-BE76-CF0F9FE90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44</xdr:row>
      <xdr:rowOff>171452</xdr:rowOff>
    </xdr:from>
    <xdr:to>
      <xdr:col>15</xdr:col>
      <xdr:colOff>304800</xdr:colOff>
      <xdr:row>59</xdr:row>
      <xdr:rowOff>104776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D06E5F2-5415-496C-86B5-90BB1313B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enrik/Documents/Stat%2021/9.%20Forholdet%20mellem%20partierne/Figur%209.2%20Partierenes%20v&#230;lgerprofil,%20k&#248;n%20og%20al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9">
          <cell r="B9" t="str">
            <v>EL</v>
          </cell>
          <cell r="C9" t="str">
            <v>Alt</v>
          </cell>
          <cell r="D9" t="str">
            <v>SF</v>
          </cell>
          <cell r="E9" t="str">
            <v>S</v>
          </cell>
          <cell r="F9" t="str">
            <v>R</v>
          </cell>
          <cell r="G9" t="str">
            <v>V</v>
          </cell>
          <cell r="H9" t="str">
            <v>K</v>
          </cell>
          <cell r="I9" t="str">
            <v>DF</v>
          </cell>
          <cell r="J9" t="str">
            <v>NB</v>
          </cell>
          <cell r="K9" t="str">
            <v>SI</v>
          </cell>
          <cell r="L9" t="str">
            <v>Total</v>
          </cell>
        </row>
        <row r="10">
          <cell r="A10" t="str">
            <v>Kvindeandel</v>
          </cell>
          <cell r="B10">
            <v>56.7</v>
          </cell>
          <cell r="C10">
            <v>43.4</v>
          </cell>
          <cell r="D10">
            <v>68</v>
          </cell>
          <cell r="E10">
            <v>58.5</v>
          </cell>
          <cell r="F10">
            <v>56.5</v>
          </cell>
          <cell r="G10">
            <v>47</v>
          </cell>
          <cell r="H10">
            <v>46.5</v>
          </cell>
          <cell r="I10">
            <v>51.2</v>
          </cell>
          <cell r="J10">
            <v>27.8</v>
          </cell>
          <cell r="K10">
            <v>47.8</v>
          </cell>
          <cell r="L10">
            <v>50.7</v>
          </cell>
        </row>
        <row r="23">
          <cell r="C23" t="str">
            <v>Enh</v>
          </cell>
          <cell r="D23" t="str">
            <v>Alt</v>
          </cell>
          <cell r="E23" t="str">
            <v>SF</v>
          </cell>
          <cell r="F23" t="str">
            <v>LA</v>
          </cell>
          <cell r="G23" t="str">
            <v>Soc</v>
          </cell>
          <cell r="H23" t="str">
            <v>RV</v>
          </cell>
          <cell r="I23" t="str">
            <v>V</v>
          </cell>
          <cell r="J23" t="str">
            <v>Kon</v>
          </cell>
          <cell r="K23" t="str">
            <v>DF</v>
          </cell>
          <cell r="L23" t="str">
            <v>NB</v>
          </cell>
          <cell r="M23" t="str">
            <v>SI</v>
          </cell>
          <cell r="N23" t="str">
            <v>Total</v>
          </cell>
        </row>
        <row r="24">
          <cell r="A24" t="str">
            <v>18-29 år</v>
          </cell>
          <cell r="C24">
            <v>32.4</v>
          </cell>
          <cell r="D24">
            <v>59.2</v>
          </cell>
          <cell r="E24">
            <v>22.6</v>
          </cell>
          <cell r="F24">
            <v>50.7</v>
          </cell>
          <cell r="G24">
            <v>11.9</v>
          </cell>
          <cell r="H24">
            <v>39.299999999999997</v>
          </cell>
          <cell r="I24">
            <v>17.100000000000001</v>
          </cell>
          <cell r="J24">
            <v>10.9</v>
          </cell>
          <cell r="K24">
            <v>11.100000000000001</v>
          </cell>
          <cell r="L24">
            <v>15.7</v>
          </cell>
          <cell r="M24">
            <v>24.799999999999997</v>
          </cell>
          <cell r="N24">
            <v>18.8</v>
          </cell>
        </row>
        <row r="25">
          <cell r="A25" t="str">
            <v>30-39 år</v>
          </cell>
          <cell r="C25">
            <v>13.9</v>
          </cell>
          <cell r="D25">
            <v>17.100000000000001</v>
          </cell>
          <cell r="E25">
            <v>16.899999999999999</v>
          </cell>
          <cell r="F25">
            <v>24.7</v>
          </cell>
          <cell r="G25">
            <v>12.1</v>
          </cell>
          <cell r="H25">
            <v>13.2</v>
          </cell>
          <cell r="I25">
            <v>13</v>
          </cell>
          <cell r="J25">
            <v>7.4</v>
          </cell>
          <cell r="K25">
            <v>17.600000000000001</v>
          </cell>
          <cell r="L25">
            <v>16.100000000000001</v>
          </cell>
          <cell r="M25">
            <v>14.2</v>
          </cell>
          <cell r="N25">
            <v>13.2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63"/>
  <sheetViews>
    <sheetView tabSelected="1" topLeftCell="A42" workbookViewId="0">
      <selection activeCell="C70" sqref="C70"/>
    </sheetView>
  </sheetViews>
  <sheetFormatPr baseColWidth="10" defaultColWidth="8.83203125" defaultRowHeight="13" x14ac:dyDescent="0.15"/>
  <sheetData>
    <row r="1" spans="1:1" x14ac:dyDescent="0.15">
      <c r="A1" s="2" t="s">
        <v>12</v>
      </c>
    </row>
    <row r="2" spans="1:1" x14ac:dyDescent="0.15">
      <c r="A2" s="2" t="s">
        <v>11</v>
      </c>
    </row>
    <row r="35" spans="1:1" x14ac:dyDescent="0.15">
      <c r="A35" s="3" t="s">
        <v>45</v>
      </c>
    </row>
    <row r="36" spans="1:1" x14ac:dyDescent="0.15">
      <c r="A36" s="3" t="s">
        <v>46</v>
      </c>
    </row>
    <row r="37" spans="1:1" x14ac:dyDescent="0.15">
      <c r="A37" s="3" t="s">
        <v>47</v>
      </c>
    </row>
    <row r="38" spans="1:1" x14ac:dyDescent="0.15">
      <c r="A38" s="3" t="s">
        <v>10</v>
      </c>
    </row>
    <row r="39" spans="1:1" x14ac:dyDescent="0.15">
      <c r="A39" s="3" t="s">
        <v>49</v>
      </c>
    </row>
    <row r="40" spans="1:1" x14ac:dyDescent="0.15">
      <c r="A40" s="3" t="s">
        <v>9</v>
      </c>
    </row>
    <row r="42" spans="1:1" ht="15" x14ac:dyDescent="0.2">
      <c r="A42" s="5" t="s">
        <v>13</v>
      </c>
    </row>
    <row r="43" spans="1:1" ht="15" x14ac:dyDescent="0.2">
      <c r="A43" s="5" t="s">
        <v>48</v>
      </c>
    </row>
    <row r="61" spans="1:1" x14ac:dyDescent="0.15">
      <c r="A61" s="3" t="s">
        <v>51</v>
      </c>
    </row>
    <row r="62" spans="1:1" x14ac:dyDescent="0.15">
      <c r="A62" s="3" t="s">
        <v>50</v>
      </c>
    </row>
    <row r="63" spans="1:1" x14ac:dyDescent="0.15">
      <c r="A63" s="6" t="s">
        <v>14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P57"/>
  <sheetViews>
    <sheetView workbookViewId="0">
      <pane xSplit="1" ySplit="5" topLeftCell="B22" activePane="bottomRight" state="frozen"/>
      <selection pane="topRight" activeCell="B1" sqref="B1"/>
      <selection pane="bottomLeft" activeCell="A6" sqref="A6"/>
      <selection pane="bottomRight" activeCell="D58" sqref="D58"/>
    </sheetView>
  </sheetViews>
  <sheetFormatPr baseColWidth="10" defaultColWidth="8.83203125" defaultRowHeight="13" x14ac:dyDescent="0.15"/>
  <cols>
    <col min="2" max="2" width="12.5" customWidth="1"/>
    <col min="3" max="3" width="12.33203125" customWidth="1"/>
    <col min="4" max="4" width="11.83203125" customWidth="1"/>
    <col min="5" max="5" width="15.83203125" customWidth="1"/>
  </cols>
  <sheetData>
    <row r="1" spans="1:7" x14ac:dyDescent="0.15">
      <c r="A1" s="2" t="s">
        <v>12</v>
      </c>
    </row>
    <row r="2" spans="1:7" x14ac:dyDescent="0.15">
      <c r="A2" s="2" t="s">
        <v>37</v>
      </c>
    </row>
    <row r="5" spans="1:7" s="4" customFormat="1" ht="40.5" customHeight="1" x14ac:dyDescent="0.15">
      <c r="B5" s="4" t="s">
        <v>0</v>
      </c>
      <c r="C5" s="4" t="s">
        <v>3</v>
      </c>
      <c r="D5" s="4" t="s">
        <v>8</v>
      </c>
      <c r="E5" s="4" t="s">
        <v>36</v>
      </c>
      <c r="F5" s="4" t="s">
        <v>2</v>
      </c>
      <c r="G5" s="4" t="s">
        <v>1</v>
      </c>
    </row>
    <row r="6" spans="1:7" x14ac:dyDescent="0.15">
      <c r="A6">
        <v>1957</v>
      </c>
      <c r="B6" s="1">
        <v>3.1</v>
      </c>
      <c r="C6" s="1">
        <v>39.4</v>
      </c>
      <c r="D6" s="1">
        <f>7.8+5.3+0.4</f>
        <v>13.5</v>
      </c>
      <c r="E6" s="1">
        <f>16.6+25.1</f>
        <v>41.7</v>
      </c>
      <c r="F6" s="1">
        <v>2.2999999999999998</v>
      </c>
      <c r="G6" s="1">
        <f t="shared" ref="G6:G10" si="0">SUM(B6:F6)</f>
        <v>100</v>
      </c>
    </row>
    <row r="7" spans="1:7" x14ac:dyDescent="0.15">
      <c r="A7">
        <v>1960</v>
      </c>
      <c r="B7" s="1">
        <f>6.1+1.1</f>
        <v>7.1999999999999993</v>
      </c>
      <c r="C7" s="1">
        <v>42.1</v>
      </c>
      <c r="D7" s="1">
        <f>5.8+2.2+0.4</f>
        <v>8.4</v>
      </c>
      <c r="E7" s="1">
        <f>17.9+21.1</f>
        <v>39</v>
      </c>
      <c r="F7" s="1">
        <v>3.3</v>
      </c>
      <c r="G7" s="1">
        <f t="shared" si="0"/>
        <v>99.999999999999986</v>
      </c>
    </row>
    <row r="8" spans="1:7" x14ac:dyDescent="0.15">
      <c r="A8">
        <v>1964</v>
      </c>
      <c r="B8" s="1">
        <f>5.8+1.2+0.3</f>
        <v>7.3</v>
      </c>
      <c r="C8" s="1">
        <v>41.9</v>
      </c>
      <c r="D8" s="1">
        <f>5.3+1.3+0.4</f>
        <v>7</v>
      </c>
      <c r="E8" s="1">
        <f>20.1+20.8</f>
        <v>40.900000000000006</v>
      </c>
      <c r="F8" s="1">
        <f>2.5+0.4</f>
        <v>2.9</v>
      </c>
      <c r="G8" s="1">
        <f t="shared" si="0"/>
        <v>100</v>
      </c>
    </row>
    <row r="9" spans="1:7" x14ac:dyDescent="0.15">
      <c r="A9">
        <v>1966</v>
      </c>
      <c r="B9" s="1">
        <f>10.9+0.8</f>
        <v>11.700000000000001</v>
      </c>
      <c r="C9" s="1">
        <v>38.200000000000003</v>
      </c>
      <c r="D9" s="1">
        <f>7.3+0.6+2.5</f>
        <v>10.399999999999999</v>
      </c>
      <c r="E9" s="1">
        <f>18.7+19.3</f>
        <v>38</v>
      </c>
      <c r="F9" s="1">
        <v>1.6</v>
      </c>
      <c r="G9" s="1">
        <f t="shared" si="0"/>
        <v>99.9</v>
      </c>
    </row>
    <row r="10" spans="1:7" x14ac:dyDescent="0.15">
      <c r="A10">
        <v>1968</v>
      </c>
      <c r="B10" s="1">
        <f>6.1+1+2</f>
        <v>9.1</v>
      </c>
      <c r="C10" s="1">
        <v>34.200000000000003</v>
      </c>
      <c r="D10" s="1">
        <f>15+0.7+1.5</f>
        <v>17.2</v>
      </c>
      <c r="E10" s="1">
        <f>20.4+18.6</f>
        <v>39</v>
      </c>
      <c r="F10" s="1">
        <v>0.5</v>
      </c>
      <c r="G10" s="1">
        <f t="shared" si="0"/>
        <v>100</v>
      </c>
    </row>
    <row r="11" spans="1:7" x14ac:dyDescent="0.15">
      <c r="A11">
        <v>1971</v>
      </c>
      <c r="B11" s="1">
        <f>9.1+1.4+1.6</f>
        <v>12.1</v>
      </c>
      <c r="C11" s="1">
        <v>37.299999999999997</v>
      </c>
      <c r="D11" s="1">
        <f>14.4+1.7+2+0.2</f>
        <v>18.3</v>
      </c>
      <c r="E11" s="1">
        <f>16.7+15.6</f>
        <v>32.299999999999997</v>
      </c>
      <c r="F11" s="1">
        <v>0</v>
      </c>
      <c r="G11" s="1">
        <f t="shared" ref="G11:G23" si="1">SUM(B11:F11)</f>
        <v>100</v>
      </c>
    </row>
    <row r="12" spans="1:7" x14ac:dyDescent="0.15">
      <c r="A12">
        <v>1973</v>
      </c>
      <c r="B12" s="1">
        <f>6+3.6+1.5</f>
        <v>11.1</v>
      </c>
      <c r="C12" s="1">
        <v>25.6</v>
      </c>
      <c r="D12" s="1">
        <f>11.2+7.8+2.9+4</f>
        <v>25.9</v>
      </c>
      <c r="E12" s="1">
        <f>9.2+12.3</f>
        <v>21.5</v>
      </c>
      <c r="F12" s="1">
        <v>15.9</v>
      </c>
      <c r="G12" s="1">
        <f t="shared" si="1"/>
        <v>100</v>
      </c>
    </row>
    <row r="13" spans="1:7" x14ac:dyDescent="0.15">
      <c r="A13">
        <v>1975</v>
      </c>
      <c r="B13" s="1">
        <f>5+4.2+2.1</f>
        <v>11.299999999999999</v>
      </c>
      <c r="C13" s="1">
        <v>29.9</v>
      </c>
      <c r="D13" s="1">
        <f>7.1+2.2+1.8+5.3</f>
        <v>16.400000000000002</v>
      </c>
      <c r="E13" s="1">
        <f>5.5+23.3</f>
        <v>28.8</v>
      </c>
      <c r="F13" s="1">
        <v>13.6</v>
      </c>
      <c r="G13" s="1">
        <f t="shared" si="1"/>
        <v>99.999999999999986</v>
      </c>
    </row>
    <row r="14" spans="1:7" x14ac:dyDescent="0.15">
      <c r="A14">
        <v>1977</v>
      </c>
      <c r="B14" s="1">
        <f>3.9+3.7+2.7</f>
        <v>10.3</v>
      </c>
      <c r="C14" s="1">
        <v>37</v>
      </c>
      <c r="D14" s="1">
        <f>3.6+3.3+6.4+3.4+0.9</f>
        <v>17.599999999999998</v>
      </c>
      <c r="E14" s="1">
        <f>8.5+12</f>
        <v>20.5</v>
      </c>
      <c r="F14" s="1">
        <v>14.6</v>
      </c>
      <c r="G14" s="1">
        <f t="shared" si="1"/>
        <v>99.999999999999986</v>
      </c>
    </row>
    <row r="15" spans="1:7" x14ac:dyDescent="0.15">
      <c r="A15">
        <v>1979</v>
      </c>
      <c r="B15" s="1">
        <f>5.9+1.9+3.7+0.4</f>
        <v>11.9</v>
      </c>
      <c r="C15" s="1">
        <v>38.299999999999997</v>
      </c>
      <c r="D15" s="1">
        <f>5.4+3.2+2.6+2.6</f>
        <v>13.8</v>
      </c>
      <c r="E15" s="1">
        <f>12.5+12.5</f>
        <v>25</v>
      </c>
      <c r="F15" s="1">
        <v>11</v>
      </c>
      <c r="G15" s="1">
        <f t="shared" si="1"/>
        <v>100</v>
      </c>
    </row>
    <row r="16" spans="1:7" x14ac:dyDescent="0.15">
      <c r="A16">
        <v>1981</v>
      </c>
      <c r="B16" s="1">
        <f>11.3+1.1+2.7+0.2</f>
        <v>15.3</v>
      </c>
      <c r="C16" s="1">
        <v>32.9</v>
      </c>
      <c r="D16" s="1">
        <f>5.1+8.3+1.4+2.3</f>
        <v>17.100000000000001</v>
      </c>
      <c r="E16" s="1">
        <f>14.5+11.3</f>
        <v>25.8</v>
      </c>
      <c r="F16" s="1">
        <v>8.9</v>
      </c>
      <c r="G16" s="1">
        <f t="shared" si="1"/>
        <v>100.00000000000001</v>
      </c>
    </row>
    <row r="17" spans="1:7" x14ac:dyDescent="0.15">
      <c r="A17">
        <v>1984</v>
      </c>
      <c r="B17" s="1">
        <f>11.5+0.7+2.7+0.1</f>
        <v>14.999999999999998</v>
      </c>
      <c r="C17" s="1">
        <v>31.6</v>
      </c>
      <c r="D17" s="1">
        <f>5.5+4.6+1.5+2.7</f>
        <v>14.3</v>
      </c>
      <c r="E17" s="1">
        <f>23.4+12.1</f>
        <v>35.5</v>
      </c>
      <c r="F17" s="1">
        <v>3.6</v>
      </c>
      <c r="G17" s="1">
        <f t="shared" si="1"/>
        <v>100</v>
      </c>
    </row>
    <row r="18" spans="1:7" x14ac:dyDescent="0.15">
      <c r="A18">
        <v>1987</v>
      </c>
      <c r="B18" s="1">
        <f>14.6+0.9+1.4+3.8</f>
        <v>20.7</v>
      </c>
      <c r="C18" s="1">
        <v>29.3</v>
      </c>
      <c r="D18" s="1">
        <f>6.2+4.8+0.5+2.4</f>
        <v>13.9</v>
      </c>
      <c r="E18" s="1">
        <f>20.8+10.5</f>
        <v>31.3</v>
      </c>
      <c r="F18" s="1">
        <v>4.8</v>
      </c>
      <c r="G18" s="1">
        <f t="shared" si="1"/>
        <v>100</v>
      </c>
    </row>
    <row r="19" spans="1:7" x14ac:dyDescent="0.15">
      <c r="A19">
        <v>1988</v>
      </c>
      <c r="B19" s="1">
        <f>13+0.8+0.6+1.4+1.9</f>
        <v>17.7</v>
      </c>
      <c r="C19" s="1">
        <v>29.8</v>
      </c>
      <c r="D19" s="1">
        <f>5.6+4.7+2</f>
        <v>12.3</v>
      </c>
      <c r="E19" s="1">
        <f>19.3+11.8</f>
        <v>31.1</v>
      </c>
      <c r="F19" s="1">
        <v>9</v>
      </c>
      <c r="G19" s="1">
        <f t="shared" si="1"/>
        <v>99.9</v>
      </c>
    </row>
    <row r="20" spans="1:7" x14ac:dyDescent="0.15">
      <c r="A20">
        <v>1990</v>
      </c>
      <c r="B20" s="1">
        <f>8.3+1.7+0.9+1.8</f>
        <v>12.700000000000001</v>
      </c>
      <c r="C20" s="1">
        <v>37.4</v>
      </c>
      <c r="D20" s="1">
        <f>3.5+5.1+0.5+2.3</f>
        <v>11.399999999999999</v>
      </c>
      <c r="E20" s="1">
        <f>16+15.8</f>
        <v>31.8</v>
      </c>
      <c r="F20" s="1">
        <v>6.4</v>
      </c>
      <c r="G20" s="1">
        <f t="shared" si="1"/>
        <v>99.7</v>
      </c>
    </row>
    <row r="21" spans="1:7" x14ac:dyDescent="0.15">
      <c r="A21">
        <v>1994</v>
      </c>
      <c r="B21" s="1">
        <f>7.3+3.1</f>
        <v>10.4</v>
      </c>
      <c r="C21" s="1">
        <v>34.6</v>
      </c>
      <c r="D21" s="1">
        <f>4.6+2.8+1.9</f>
        <v>9.2999999999999989</v>
      </c>
      <c r="E21" s="1">
        <f>15+23.3</f>
        <v>38.299999999999997</v>
      </c>
      <c r="F21" s="1">
        <v>6.4</v>
      </c>
      <c r="G21" s="1">
        <f t="shared" si="1"/>
        <v>99</v>
      </c>
    </row>
    <row r="22" spans="1:7" x14ac:dyDescent="0.15">
      <c r="A22">
        <v>1998</v>
      </c>
      <c r="B22" s="1">
        <f>7.6+2.7</f>
        <v>10.3</v>
      </c>
      <c r="C22" s="1">
        <v>35.9</v>
      </c>
      <c r="D22" s="1">
        <f>3.9+4.3+2.5</f>
        <v>10.7</v>
      </c>
      <c r="E22" s="1">
        <f>8.9+24</f>
        <v>32.9</v>
      </c>
      <c r="F22" s="1">
        <f>7.4+2.4</f>
        <v>9.8000000000000007</v>
      </c>
      <c r="G22" s="1">
        <f t="shared" si="1"/>
        <v>99.600000000000009</v>
      </c>
    </row>
    <row r="23" spans="1:7" x14ac:dyDescent="0.15">
      <c r="A23">
        <v>2001</v>
      </c>
      <c r="B23" s="1">
        <f>6.4+2.4</f>
        <v>8.8000000000000007</v>
      </c>
      <c r="C23" s="1">
        <v>29.1</v>
      </c>
      <c r="D23" s="1">
        <f>5.2+1.8+2.3</f>
        <v>9.3000000000000007</v>
      </c>
      <c r="E23" s="1">
        <f>9.1+31.2</f>
        <v>40.299999999999997</v>
      </c>
      <c r="F23" s="1">
        <f>12+0.5</f>
        <v>12.5</v>
      </c>
      <c r="G23" s="1">
        <f t="shared" si="1"/>
        <v>100</v>
      </c>
    </row>
    <row r="24" spans="1:7" x14ac:dyDescent="0.15">
      <c r="A24">
        <v>2005</v>
      </c>
      <c r="B24" s="1">
        <f>6+3.4+0.3</f>
        <v>9.7000000000000011</v>
      </c>
      <c r="C24" s="1">
        <v>25.8</v>
      </c>
      <c r="D24" s="1">
        <f>9.2+1+1.7</f>
        <v>11.899999999999999</v>
      </c>
      <c r="E24" s="1">
        <f>29+10.3</f>
        <v>39.299999999999997</v>
      </c>
      <c r="F24" s="1">
        <v>13.3</v>
      </c>
      <c r="G24" s="1">
        <f>SUM(B24:F24)</f>
        <v>99.999999999999986</v>
      </c>
    </row>
    <row r="25" spans="1:7" x14ac:dyDescent="0.15">
      <c r="A25">
        <v>2007</v>
      </c>
      <c r="B25" s="1">
        <f>13+2.2</f>
        <v>15.2</v>
      </c>
      <c r="C25" s="1">
        <v>25.5</v>
      </c>
      <c r="D25" s="1">
        <f>5.1+0.9</f>
        <v>6</v>
      </c>
      <c r="E25" s="1">
        <f>10.4+26.2+2.8</f>
        <v>39.4</v>
      </c>
      <c r="F25" s="1">
        <v>13.9</v>
      </c>
      <c r="G25" s="1">
        <f>SUM(B25:F25)</f>
        <v>100</v>
      </c>
    </row>
    <row r="26" spans="1:7" x14ac:dyDescent="0.15">
      <c r="A26">
        <v>2011</v>
      </c>
      <c r="B26" s="1">
        <f>6.7+9.2</f>
        <v>15.899999999999999</v>
      </c>
      <c r="C26" s="1">
        <v>24.9</v>
      </c>
      <c r="D26" s="1">
        <f>9.5+0.8</f>
        <v>10.3</v>
      </c>
      <c r="E26" s="1">
        <f>26.7+4.9+5</f>
        <v>36.6</v>
      </c>
      <c r="F26" s="1">
        <v>12.3</v>
      </c>
      <c r="G26" s="1">
        <f>SUM(B26:F26)</f>
        <v>99.999999999999986</v>
      </c>
    </row>
    <row r="27" spans="1:7" x14ac:dyDescent="0.15">
      <c r="A27">
        <v>2015</v>
      </c>
      <c r="B27" s="1">
        <f>7.8+4.2+4.8</f>
        <v>16.8</v>
      </c>
      <c r="C27" s="1">
        <v>26.3</v>
      </c>
      <c r="D27" s="1">
        <f>4.6+0.8</f>
        <v>5.3999999999999995</v>
      </c>
      <c r="E27" s="1">
        <f>19.5+3.4+7.5</f>
        <v>30.4</v>
      </c>
      <c r="F27" s="1">
        <v>21.1</v>
      </c>
      <c r="G27" s="1">
        <f>SUM(B27:F27)</f>
        <v>100</v>
      </c>
    </row>
    <row r="28" spans="1:7" x14ac:dyDescent="0.15">
      <c r="A28">
        <v>2019</v>
      </c>
      <c r="B28">
        <f>7.7+6.9+3</f>
        <v>17.600000000000001</v>
      </c>
      <c r="C28" s="1">
        <v>25.9</v>
      </c>
      <c r="D28" s="1">
        <v>11.1</v>
      </c>
      <c r="E28">
        <f>6.6+23.4+2.3</f>
        <v>32.299999999999997</v>
      </c>
      <c r="F28">
        <f>1.8+8.7+2.4</f>
        <v>12.9</v>
      </c>
      <c r="G28" s="1">
        <f>SUM(B28:F28)</f>
        <v>99.800000000000011</v>
      </c>
    </row>
    <row r="29" spans="1:7" x14ac:dyDescent="0.15">
      <c r="A29" t="s">
        <v>6</v>
      </c>
    </row>
    <row r="30" spans="1:7" x14ac:dyDescent="0.15">
      <c r="A30" s="3" t="s">
        <v>4</v>
      </c>
    </row>
    <row r="31" spans="1:7" x14ac:dyDescent="0.15">
      <c r="A31" s="3" t="s">
        <v>5</v>
      </c>
    </row>
    <row r="33" spans="1:16" x14ac:dyDescent="0.15">
      <c r="A33" s="3" t="s">
        <v>7</v>
      </c>
    </row>
    <row r="35" spans="1:16" x14ac:dyDescent="0.15">
      <c r="A35" s="2" t="s">
        <v>13</v>
      </c>
    </row>
    <row r="36" spans="1:16" x14ac:dyDescent="0.15">
      <c r="A36" s="2" t="s">
        <v>48</v>
      </c>
    </row>
    <row r="37" spans="1:16" x14ac:dyDescent="0.15">
      <c r="A37" s="2"/>
    </row>
    <row r="38" spans="1:16" x14ac:dyDescent="0.15">
      <c r="B38" s="9" t="s">
        <v>38</v>
      </c>
      <c r="C38" s="7" t="s">
        <v>17</v>
      </c>
      <c r="D38" s="9" t="s">
        <v>39</v>
      </c>
      <c r="E38" s="7" t="s">
        <v>20</v>
      </c>
      <c r="F38" s="7" t="s">
        <v>15</v>
      </c>
      <c r="G38" s="9" t="s">
        <v>40</v>
      </c>
      <c r="H38" s="7" t="s">
        <v>16</v>
      </c>
      <c r="I38" s="9" t="s">
        <v>41</v>
      </c>
      <c r="J38" s="7" t="s">
        <v>19</v>
      </c>
      <c r="K38" s="7" t="s">
        <v>18</v>
      </c>
      <c r="L38" s="9" t="s">
        <v>42</v>
      </c>
      <c r="M38" s="9" t="s">
        <v>43</v>
      </c>
      <c r="N38" s="7" t="s">
        <v>33</v>
      </c>
      <c r="O38" s="7" t="s">
        <v>21</v>
      </c>
      <c r="P38" s="7" t="s">
        <v>22</v>
      </c>
    </row>
    <row r="39" spans="1:16" x14ac:dyDescent="0.15">
      <c r="A39" t="s">
        <v>34</v>
      </c>
      <c r="B39">
        <v>41.5</v>
      </c>
      <c r="C39">
        <v>43.5</v>
      </c>
      <c r="D39">
        <v>53.5</v>
      </c>
      <c r="E39">
        <v>72.2</v>
      </c>
      <c r="F39">
        <v>32</v>
      </c>
      <c r="G39">
        <v>69</v>
      </c>
      <c r="H39">
        <v>64.2</v>
      </c>
      <c r="I39">
        <v>58.2</v>
      </c>
      <c r="J39">
        <v>48.8</v>
      </c>
      <c r="K39">
        <v>53</v>
      </c>
      <c r="L39">
        <v>43.3</v>
      </c>
      <c r="M39">
        <v>56.6</v>
      </c>
      <c r="N39">
        <v>63.6</v>
      </c>
      <c r="O39">
        <v>52.2</v>
      </c>
      <c r="P39">
        <v>49.3</v>
      </c>
    </row>
    <row r="40" spans="1:16" x14ac:dyDescent="0.15">
      <c r="A40" t="s">
        <v>35</v>
      </c>
      <c r="B40">
        <v>58.5</v>
      </c>
      <c r="C40">
        <v>56.5</v>
      </c>
      <c r="D40">
        <v>46.5</v>
      </c>
      <c r="E40">
        <v>27.8</v>
      </c>
      <c r="F40">
        <v>68</v>
      </c>
      <c r="G40">
        <v>31</v>
      </c>
      <c r="H40">
        <v>35.799999999999997</v>
      </c>
      <c r="I40">
        <v>41.8</v>
      </c>
      <c r="J40">
        <v>51.2</v>
      </c>
      <c r="K40">
        <v>47</v>
      </c>
      <c r="L40">
        <v>56.7</v>
      </c>
      <c r="M40">
        <v>43.4</v>
      </c>
      <c r="N40">
        <v>36.4</v>
      </c>
      <c r="O40">
        <v>47.8</v>
      </c>
      <c r="P40">
        <v>50.7</v>
      </c>
    </row>
    <row r="41" spans="1:16" x14ac:dyDescent="0.15">
      <c r="A41" t="s">
        <v>22</v>
      </c>
      <c r="B41">
        <v>100</v>
      </c>
      <c r="C41">
        <v>100</v>
      </c>
      <c r="D41">
        <v>100</v>
      </c>
      <c r="E41">
        <v>100</v>
      </c>
      <c r="F41">
        <v>100</v>
      </c>
      <c r="G41">
        <v>100</v>
      </c>
      <c r="H41">
        <v>100</v>
      </c>
      <c r="I41">
        <v>100</v>
      </c>
      <c r="J41">
        <v>100</v>
      </c>
      <c r="K41">
        <v>100</v>
      </c>
      <c r="L41">
        <v>100</v>
      </c>
      <c r="M41">
        <v>100</v>
      </c>
      <c r="N41">
        <v>100</v>
      </c>
      <c r="O41">
        <v>100</v>
      </c>
      <c r="P41">
        <v>100</v>
      </c>
    </row>
    <row r="42" spans="1:16" x14ac:dyDescent="0.15">
      <c r="A42" t="s">
        <v>30</v>
      </c>
      <c r="B42" s="8">
        <v>3583</v>
      </c>
      <c r="C42">
        <v>510</v>
      </c>
      <c r="D42" s="8">
        <v>1432</v>
      </c>
      <c r="E42">
        <v>483</v>
      </c>
      <c r="F42">
        <v>800</v>
      </c>
      <c r="G42">
        <v>27</v>
      </c>
      <c r="H42">
        <v>175</v>
      </c>
      <c r="I42">
        <v>154</v>
      </c>
      <c r="J42">
        <v>474</v>
      </c>
      <c r="K42" s="8">
        <v>1366</v>
      </c>
      <c r="L42">
        <v>768</v>
      </c>
      <c r="M42">
        <v>41</v>
      </c>
      <c r="N42">
        <v>102</v>
      </c>
      <c r="O42">
        <v>131</v>
      </c>
      <c r="P42" s="8">
        <v>10046</v>
      </c>
    </row>
    <row r="43" spans="1:16" x14ac:dyDescent="0.15">
      <c r="B43" s="8"/>
      <c r="D43" s="8"/>
      <c r="K43" s="8"/>
      <c r="P43" s="8"/>
    </row>
    <row r="44" spans="1:16" x14ac:dyDescent="0.15">
      <c r="B44" s="8"/>
      <c r="D44" s="8"/>
      <c r="K44" s="8"/>
      <c r="P44" s="8"/>
    </row>
    <row r="45" spans="1:16" x14ac:dyDescent="0.15">
      <c r="A45" s="3"/>
      <c r="C45" s="9" t="s">
        <v>42</v>
      </c>
      <c r="D45" s="9" t="s">
        <v>43</v>
      </c>
      <c r="E45" s="7" t="s">
        <v>15</v>
      </c>
      <c r="F45" s="7" t="s">
        <v>16</v>
      </c>
      <c r="G45" s="9" t="s">
        <v>38</v>
      </c>
      <c r="H45" s="7" t="s">
        <v>17</v>
      </c>
      <c r="I45" s="7" t="s">
        <v>18</v>
      </c>
      <c r="J45" s="9" t="s">
        <v>39</v>
      </c>
      <c r="K45" s="7" t="s">
        <v>19</v>
      </c>
      <c r="L45" s="7" t="s">
        <v>20</v>
      </c>
      <c r="M45" s="7" t="s">
        <v>21</v>
      </c>
      <c r="N45" s="7" t="s">
        <v>22</v>
      </c>
    </row>
    <row r="46" spans="1:16" x14ac:dyDescent="0.15">
      <c r="A46" t="s">
        <v>23</v>
      </c>
      <c r="B46" t="s">
        <v>24</v>
      </c>
      <c r="C46">
        <v>18.899999999999999</v>
      </c>
      <c r="D46">
        <v>41.6</v>
      </c>
      <c r="E46">
        <v>13.2</v>
      </c>
      <c r="F46">
        <v>28.9</v>
      </c>
      <c r="G46">
        <v>7.2</v>
      </c>
      <c r="H46">
        <v>27.3</v>
      </c>
      <c r="I46">
        <v>9.9</v>
      </c>
      <c r="J46">
        <v>4.5</v>
      </c>
      <c r="K46">
        <v>5.9</v>
      </c>
      <c r="L46">
        <v>8.1</v>
      </c>
      <c r="M46">
        <v>14.6</v>
      </c>
      <c r="N46">
        <v>10.9</v>
      </c>
    </row>
    <row r="47" spans="1:16" x14ac:dyDescent="0.15">
      <c r="A47" t="s">
        <v>25</v>
      </c>
      <c r="B47" t="s">
        <v>24</v>
      </c>
      <c r="C47">
        <v>13.5</v>
      </c>
      <c r="D47">
        <v>17.600000000000001</v>
      </c>
      <c r="E47">
        <v>9.4</v>
      </c>
      <c r="F47">
        <v>21.8</v>
      </c>
      <c r="G47">
        <v>4.7</v>
      </c>
      <c r="H47">
        <v>12</v>
      </c>
      <c r="I47">
        <v>7.2</v>
      </c>
      <c r="J47">
        <v>6.4</v>
      </c>
      <c r="K47">
        <v>5.2</v>
      </c>
      <c r="L47">
        <v>7.6</v>
      </c>
      <c r="M47">
        <v>10.199999999999999</v>
      </c>
      <c r="N47">
        <v>7.9</v>
      </c>
    </row>
    <row r="48" spans="1:16" x14ac:dyDescent="0.15">
      <c r="A48" t="s">
        <v>26</v>
      </c>
      <c r="B48" t="s">
        <v>24</v>
      </c>
      <c r="C48">
        <v>13.9</v>
      </c>
      <c r="D48">
        <v>17.100000000000001</v>
      </c>
      <c r="E48">
        <v>16.899999999999999</v>
      </c>
      <c r="F48">
        <v>24.7</v>
      </c>
      <c r="G48">
        <v>12.1</v>
      </c>
      <c r="H48">
        <v>13.2</v>
      </c>
      <c r="I48">
        <v>13</v>
      </c>
      <c r="J48">
        <v>7.4</v>
      </c>
      <c r="K48">
        <v>17.600000000000001</v>
      </c>
      <c r="L48">
        <v>16.100000000000001</v>
      </c>
      <c r="M48">
        <v>14.2</v>
      </c>
      <c r="N48">
        <v>13.2</v>
      </c>
    </row>
    <row r="49" spans="1:14" x14ac:dyDescent="0.15">
      <c r="A49" t="s">
        <v>27</v>
      </c>
      <c r="B49" t="s">
        <v>24</v>
      </c>
      <c r="C49">
        <v>15.9</v>
      </c>
      <c r="D49">
        <v>13.7</v>
      </c>
      <c r="E49">
        <v>16.600000000000001</v>
      </c>
      <c r="F49">
        <v>10</v>
      </c>
      <c r="G49">
        <v>13.3</v>
      </c>
      <c r="H49">
        <v>14.2</v>
      </c>
      <c r="I49">
        <v>14.9</v>
      </c>
      <c r="J49">
        <v>15.7</v>
      </c>
      <c r="K49">
        <v>14.2</v>
      </c>
      <c r="L49">
        <v>19.899999999999999</v>
      </c>
      <c r="M49">
        <v>18.8</v>
      </c>
      <c r="N49">
        <v>15.6</v>
      </c>
    </row>
    <row r="50" spans="1:14" x14ac:dyDescent="0.15">
      <c r="A50" t="s">
        <v>28</v>
      </c>
      <c r="B50" t="s">
        <v>24</v>
      </c>
      <c r="C50">
        <v>13.5</v>
      </c>
      <c r="D50">
        <v>6.2</v>
      </c>
      <c r="E50">
        <v>15.4</v>
      </c>
      <c r="F50">
        <v>7.5</v>
      </c>
      <c r="G50">
        <v>18.3</v>
      </c>
      <c r="H50">
        <v>12</v>
      </c>
      <c r="I50">
        <v>16.100000000000001</v>
      </c>
      <c r="J50">
        <v>22.1</v>
      </c>
      <c r="K50">
        <v>21.8</v>
      </c>
      <c r="L50">
        <v>24.5</v>
      </c>
      <c r="M50">
        <v>14.1</v>
      </c>
      <c r="N50">
        <v>17.600000000000001</v>
      </c>
    </row>
    <row r="51" spans="1:14" x14ac:dyDescent="0.15">
      <c r="A51" t="s">
        <v>29</v>
      </c>
      <c r="B51" t="s">
        <v>24</v>
      </c>
      <c r="C51">
        <v>13.3</v>
      </c>
      <c r="D51">
        <v>0.3</v>
      </c>
      <c r="E51">
        <v>17.100000000000001</v>
      </c>
      <c r="F51">
        <v>4.0999999999999996</v>
      </c>
      <c r="G51">
        <v>20.5</v>
      </c>
      <c r="H51">
        <v>6.8</v>
      </c>
      <c r="I51">
        <v>13.2</v>
      </c>
      <c r="J51">
        <v>13.7</v>
      </c>
      <c r="K51">
        <v>14.2</v>
      </c>
      <c r="L51">
        <v>11.2</v>
      </c>
      <c r="M51">
        <v>14</v>
      </c>
      <c r="N51">
        <v>15.1</v>
      </c>
    </row>
    <row r="52" spans="1:14" x14ac:dyDescent="0.15">
      <c r="A52" s="3" t="s">
        <v>44</v>
      </c>
      <c r="B52" t="s">
        <v>24</v>
      </c>
      <c r="C52">
        <v>11</v>
      </c>
      <c r="D52">
        <v>3.5</v>
      </c>
      <c r="E52">
        <v>11.3</v>
      </c>
      <c r="F52">
        <v>2.9</v>
      </c>
      <c r="G52">
        <v>23.8</v>
      </c>
      <c r="H52">
        <v>14.5</v>
      </c>
      <c r="I52">
        <v>25.6</v>
      </c>
      <c r="J52">
        <v>30.1</v>
      </c>
      <c r="K52">
        <v>21.1</v>
      </c>
      <c r="L52">
        <v>12.7</v>
      </c>
      <c r="M52">
        <v>14.2</v>
      </c>
      <c r="N52">
        <v>19.7</v>
      </c>
    </row>
    <row r="53" spans="1:14" x14ac:dyDescent="0.15">
      <c r="A53" t="s">
        <v>22</v>
      </c>
      <c r="B53" t="s">
        <v>24</v>
      </c>
      <c r="C53">
        <v>100</v>
      </c>
      <c r="D53">
        <v>100</v>
      </c>
      <c r="E53">
        <v>100</v>
      </c>
      <c r="F53">
        <v>100</v>
      </c>
      <c r="G53">
        <v>100</v>
      </c>
      <c r="H53">
        <v>100</v>
      </c>
      <c r="I53">
        <v>100</v>
      </c>
      <c r="J53">
        <v>100</v>
      </c>
      <c r="K53">
        <v>100</v>
      </c>
      <c r="L53">
        <v>100</v>
      </c>
      <c r="M53">
        <v>100</v>
      </c>
      <c r="N53">
        <v>100</v>
      </c>
    </row>
    <row r="54" spans="1:14" x14ac:dyDescent="0.15">
      <c r="A54" t="s">
        <v>30</v>
      </c>
      <c r="G54" s="8"/>
      <c r="I54" s="8"/>
      <c r="N54" s="8"/>
    </row>
    <row r="55" spans="1:14" x14ac:dyDescent="0.15">
      <c r="C55" s="9" t="s">
        <v>42</v>
      </c>
      <c r="D55" s="9" t="s">
        <v>43</v>
      </c>
      <c r="E55" s="7" t="s">
        <v>15</v>
      </c>
      <c r="F55" s="7" t="s">
        <v>16</v>
      </c>
      <c r="G55" s="9" t="s">
        <v>38</v>
      </c>
      <c r="H55" s="7" t="s">
        <v>17</v>
      </c>
      <c r="I55" s="7" t="s">
        <v>18</v>
      </c>
      <c r="J55" s="9" t="s">
        <v>39</v>
      </c>
      <c r="K55" s="7" t="s">
        <v>19</v>
      </c>
      <c r="L55" s="7" t="s">
        <v>20</v>
      </c>
      <c r="M55" s="7" t="s">
        <v>31</v>
      </c>
      <c r="N55" s="7" t="s">
        <v>22</v>
      </c>
    </row>
    <row r="56" spans="1:14" x14ac:dyDescent="0.15">
      <c r="A56" t="s">
        <v>32</v>
      </c>
      <c r="C56">
        <f>SUM(C46:C47)</f>
        <v>32.4</v>
      </c>
      <c r="D56">
        <f t="shared" ref="D56:N56" si="2">SUM(D46:D47)</f>
        <v>59.2</v>
      </c>
      <c r="E56">
        <f t="shared" si="2"/>
        <v>22.6</v>
      </c>
      <c r="F56">
        <f t="shared" si="2"/>
        <v>50.7</v>
      </c>
      <c r="G56">
        <f t="shared" si="2"/>
        <v>11.9</v>
      </c>
      <c r="H56">
        <f t="shared" si="2"/>
        <v>39.299999999999997</v>
      </c>
      <c r="I56">
        <f t="shared" si="2"/>
        <v>17.100000000000001</v>
      </c>
      <c r="J56">
        <f t="shared" si="2"/>
        <v>10.9</v>
      </c>
      <c r="K56">
        <f t="shared" si="2"/>
        <v>11.100000000000001</v>
      </c>
      <c r="L56">
        <f t="shared" si="2"/>
        <v>15.7</v>
      </c>
      <c r="M56">
        <f t="shared" si="2"/>
        <v>24.799999999999997</v>
      </c>
      <c r="N56">
        <f t="shared" si="2"/>
        <v>18.8</v>
      </c>
    </row>
    <row r="57" spans="1:14" x14ac:dyDescent="0.15">
      <c r="A57" t="s">
        <v>26</v>
      </c>
      <c r="C57">
        <f t="shared" ref="C57:N57" si="3">+C48</f>
        <v>13.9</v>
      </c>
      <c r="D57">
        <f t="shared" si="3"/>
        <v>17.100000000000001</v>
      </c>
      <c r="E57">
        <f t="shared" si="3"/>
        <v>16.899999999999999</v>
      </c>
      <c r="F57">
        <f t="shared" si="3"/>
        <v>24.7</v>
      </c>
      <c r="G57">
        <f t="shared" si="3"/>
        <v>12.1</v>
      </c>
      <c r="H57">
        <f t="shared" si="3"/>
        <v>13.2</v>
      </c>
      <c r="I57">
        <f t="shared" si="3"/>
        <v>13</v>
      </c>
      <c r="J57">
        <f t="shared" si="3"/>
        <v>7.4</v>
      </c>
      <c r="K57">
        <f t="shared" si="3"/>
        <v>17.600000000000001</v>
      </c>
      <c r="L57">
        <f t="shared" si="3"/>
        <v>16.100000000000001</v>
      </c>
      <c r="M57">
        <f t="shared" si="3"/>
        <v>14.2</v>
      </c>
      <c r="N57">
        <f t="shared" si="3"/>
        <v>13.2</v>
      </c>
    </row>
  </sheetData>
  <phoneticPr fontId="0" type="noConversion"/>
  <pageMargins left="0.75" right="0.75" top="1" bottom="1" header="0.5" footer="0.5"/>
  <pageSetup paperSize="9" orientation="landscape" horizontalDpi="0" verticalDpi="0" r:id="rId1"/>
  <headerFooter alignWithMargins="0"/>
  <ignoredErrors>
    <ignoredError sqref="C56:N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ODINSGADE 30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CHRISTENSEN</dc:creator>
  <cp:lastModifiedBy>Ane Møller Larsen</cp:lastModifiedBy>
  <cp:lastPrinted>2002-06-27T07:49:35Z</cp:lastPrinted>
  <dcterms:created xsi:type="dcterms:W3CDTF">2000-06-26T09:52:04Z</dcterms:created>
  <dcterms:modified xsi:type="dcterms:W3CDTF">2021-09-14T08:23:24Z</dcterms:modified>
</cp:coreProperties>
</file>